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C:\Users\User\Desktop\01 - LA\20 - Budget Measures\5 percent Reduction\"/>
    </mc:Choice>
  </mc:AlternateContent>
  <xr:revisionPtr revIDLastSave="0" documentId="13_ncr:1_{706F9A80-D430-47E8-B94C-4B83E803D1D3}" xr6:coauthVersionLast="36" xr6:coauthVersionMax="36" xr10:uidLastSave="{00000000-0000-0000-0000-000000000000}"/>
  <bookViews>
    <workbookView xWindow="0" yWindow="0" windowWidth="20490" windowHeight="8370" xr2:uid="{00000000-000D-0000-FFFF-FFFF00000000}"/>
  </bookViews>
  <sheets>
    <sheet name="Notes" sheetId="25" r:id="rId1"/>
    <sheet name="Dashboard" sheetId="17" r:id="rId2"/>
    <sheet name="Departments" sheetId="19" r:id="rId3"/>
    <sheet name="MeterDetails" sheetId="18" r:id="rId4"/>
    <sheet name="BillData" sheetId="21" r:id="rId5"/>
    <sheet name="config" sheetId="16" r:id="rId6"/>
    <sheet name="data_monthlyCons" sheetId="22" state="hidden" r:id="rId7"/>
    <sheet name="data_consByDept" sheetId="23" state="hidden" r:id="rId8"/>
    <sheet name="data_deptByMeter" sheetId="24" state="hidden"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1" l="1"/>
  <c r="D3" i="21"/>
  <c r="D4" i="21"/>
  <c r="D5" i="21"/>
  <c r="D6" i="21"/>
  <c r="D7" i="21"/>
  <c r="D8" i="21"/>
  <c r="D9" i="21"/>
  <c r="D10" i="21"/>
  <c r="D11"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47" i="21"/>
  <c r="D48" i="21"/>
  <c r="D49" i="21"/>
  <c r="D50" i="21"/>
  <c r="B5" i="17" l="1"/>
  <c r="L14" i="17"/>
  <c r="L13" i="17"/>
  <c r="K14" i="17"/>
  <c r="J14" i="17"/>
  <c r="K13" i="17"/>
  <c r="J13" i="17"/>
  <c r="B6" i="17"/>
  <c r="B4" i="17"/>
  <c r="C24" i="16"/>
  <c r="C23" i="16"/>
  <c r="M2" i="21"/>
  <c r="P2" i="21"/>
  <c r="E23" i="16"/>
  <c r="E24" i="16"/>
  <c r="E34" i="16" l="1"/>
  <c r="E33" i="16"/>
  <c r="O2" i="21"/>
  <c r="N2" i="21"/>
  <c r="E25" i="16"/>
  <c r="E35" i="16" l="1"/>
  <c r="L2" i="21"/>
  <c r="A2" i="24"/>
  <c r="A3" i="24" s="1"/>
  <c r="B5" i="22"/>
  <c r="B6" i="22"/>
  <c r="B7" i="22"/>
  <c r="B8" i="22"/>
  <c r="B9" i="22"/>
  <c r="B10" i="22"/>
  <c r="B11" i="22"/>
  <c r="B12" i="22"/>
  <c r="B13" i="22"/>
  <c r="B14" i="22"/>
  <c r="B15" i="22"/>
  <c r="B4" i="22"/>
  <c r="E26" i="16"/>
  <c r="E36" i="16" l="1"/>
  <c r="Q23" i="16"/>
  <c r="P23" i="16"/>
  <c r="O23" i="16"/>
  <c r="N23" i="16"/>
  <c r="M23" i="16"/>
  <c r="L23" i="16"/>
  <c r="K23" i="16"/>
  <c r="J23" i="16"/>
  <c r="I23" i="16"/>
  <c r="H23" i="16"/>
  <c r="G23" i="16"/>
  <c r="F23" i="16"/>
  <c r="A4" i="24"/>
  <c r="A5" i="24" s="1"/>
  <c r="O27" i="21"/>
  <c r="M28" i="21"/>
  <c r="O29" i="21"/>
  <c r="O30" i="21"/>
  <c r="M31" i="21"/>
  <c r="N32" i="21"/>
  <c r="M33" i="21"/>
  <c r="M34" i="21"/>
  <c r="N35" i="21"/>
  <c r="O36" i="21"/>
  <c r="M37" i="21"/>
  <c r="M38" i="21"/>
  <c r="M39" i="21"/>
  <c r="N40" i="21"/>
  <c r="M41" i="21"/>
  <c r="M42" i="21"/>
  <c r="N43" i="21"/>
  <c r="O44" i="21"/>
  <c r="M45" i="21"/>
  <c r="M46" i="21"/>
  <c r="M47" i="21"/>
  <c r="N48" i="21"/>
  <c r="O49" i="21"/>
  <c r="M50" i="21"/>
  <c r="N16" i="21"/>
  <c r="O17" i="21"/>
  <c r="N18" i="21"/>
  <c r="N19" i="21"/>
  <c r="O20" i="21"/>
  <c r="O21" i="21"/>
  <c r="N22" i="21"/>
  <c r="N23" i="21"/>
  <c r="M24" i="21"/>
  <c r="O25" i="21"/>
  <c r="M26" i="21"/>
  <c r="M15" i="21"/>
  <c r="M12" i="21"/>
  <c r="N13" i="21"/>
  <c r="N14" i="21"/>
  <c r="O5" i="21"/>
  <c r="O6" i="21"/>
  <c r="O7" i="21"/>
  <c r="N8" i="21"/>
  <c r="O9" i="21"/>
  <c r="N10" i="21"/>
  <c r="N11" i="21"/>
  <c r="O4" i="21"/>
  <c r="M3" i="21"/>
  <c r="B8" i="17"/>
  <c r="B9" i="17"/>
  <c r="E27" i="16"/>
  <c r="E37" i="16" l="1"/>
  <c r="Q33" i="16"/>
  <c r="O33" i="16"/>
  <c r="P33" i="16"/>
  <c r="N33" i="16"/>
  <c r="M33" i="16"/>
  <c r="K33" i="16"/>
  <c r="L33" i="16"/>
  <c r="J33" i="16"/>
  <c r="H33" i="16"/>
  <c r="I33" i="16"/>
  <c r="G33" i="16"/>
  <c r="F33" i="16"/>
  <c r="A6" i="24"/>
  <c r="N31" i="21"/>
  <c r="O46" i="21"/>
  <c r="N20" i="21"/>
  <c r="M20" i="21"/>
  <c r="O48" i="21"/>
  <c r="M18" i="21"/>
  <c r="O39" i="21"/>
  <c r="O31" i="21"/>
  <c r="N49" i="21"/>
  <c r="O18" i="21"/>
  <c r="N39" i="21"/>
  <c r="N47" i="21"/>
  <c r="N46" i="21"/>
  <c r="O47" i="21"/>
  <c r="N33" i="21"/>
  <c r="O38" i="21"/>
  <c r="N30" i="21"/>
  <c r="M30" i="21"/>
  <c r="O22" i="21"/>
  <c r="O34" i="21"/>
  <c r="N42" i="21"/>
  <c r="O35" i="21"/>
  <c r="N26" i="21"/>
  <c r="O43" i="21"/>
  <c r="O33" i="21"/>
  <c r="M49" i="21"/>
  <c r="O42" i="21"/>
  <c r="O32" i="21"/>
  <c r="N41" i="21"/>
  <c r="O19" i="21"/>
  <c r="O26" i="21"/>
  <c r="M22" i="21"/>
  <c r="O50" i="21"/>
  <c r="O40" i="21"/>
  <c r="N38" i="21"/>
  <c r="O41" i="21"/>
  <c r="N50" i="21"/>
  <c r="N34" i="21"/>
  <c r="O16" i="21"/>
  <c r="M29" i="21"/>
  <c r="N45" i="21"/>
  <c r="N37" i="21"/>
  <c r="N29" i="21"/>
  <c r="M44" i="21"/>
  <c r="M36" i="21"/>
  <c r="O45" i="21"/>
  <c r="O37" i="21"/>
  <c r="N44" i="21"/>
  <c r="N36" i="21"/>
  <c r="N28" i="21"/>
  <c r="M43" i="21"/>
  <c r="M35" i="21"/>
  <c r="O28" i="21"/>
  <c r="M48" i="21"/>
  <c r="M40" i="21"/>
  <c r="M32" i="21"/>
  <c r="N27" i="21"/>
  <c r="M27" i="21"/>
  <c r="M19" i="21"/>
  <c r="N17" i="21"/>
  <c r="O24" i="21"/>
  <c r="N25" i="21"/>
  <c r="M17" i="21"/>
  <c r="N24" i="21"/>
  <c r="M25" i="21"/>
  <c r="M16" i="21"/>
  <c r="M23" i="21"/>
  <c r="N21" i="21"/>
  <c r="N6" i="21"/>
  <c r="O23" i="21"/>
  <c r="M21" i="21"/>
  <c r="O15" i="21"/>
  <c r="O11" i="21"/>
  <c r="M11" i="21"/>
  <c r="N15" i="21"/>
  <c r="O13" i="21"/>
  <c r="O12" i="21"/>
  <c r="N12" i="21"/>
  <c r="M14" i="21"/>
  <c r="N5" i="21"/>
  <c r="N3" i="21"/>
  <c r="M13" i="21"/>
  <c r="O10" i="21"/>
  <c r="O14" i="21"/>
  <c r="M10" i="21"/>
  <c r="N4" i="21"/>
  <c r="M9" i="21"/>
  <c r="N9" i="21"/>
  <c r="N7" i="21"/>
  <c r="O8" i="21"/>
  <c r="M8" i="21"/>
  <c r="M7" i="21"/>
  <c r="M6" i="21"/>
  <c r="M5" i="21"/>
  <c r="M4" i="21"/>
  <c r="O3" i="21"/>
  <c r="E28" i="16"/>
  <c r="E38" i="16" l="1"/>
  <c r="L16" i="21"/>
  <c r="L28" i="21"/>
  <c r="L37" i="21"/>
  <c r="L41" i="21"/>
  <c r="L19" i="21"/>
  <c r="L25" i="21"/>
  <c r="L45" i="21"/>
  <c r="L21" i="21"/>
  <c r="L17" i="21"/>
  <c r="L26" i="21"/>
  <c r="L15" i="21"/>
  <c r="L38" i="21"/>
  <c r="L39" i="21"/>
  <c r="L50" i="21"/>
  <c r="L31" i="21"/>
  <c r="L34" i="21"/>
  <c r="L24" i="21"/>
  <c r="L32" i="21"/>
  <c r="L29" i="21"/>
  <c r="L22" i="21"/>
  <c r="L33" i="21"/>
  <c r="L42" i="21"/>
  <c r="L46" i="21"/>
  <c r="L35" i="21"/>
  <c r="L47" i="21"/>
  <c r="L20" i="21"/>
  <c r="L40" i="21"/>
  <c r="L48" i="21"/>
  <c r="L18" i="21"/>
  <c r="L36" i="21"/>
  <c r="L44" i="21"/>
  <c r="L23" i="21"/>
  <c r="L43" i="21"/>
  <c r="L27" i="21"/>
  <c r="L49" i="21"/>
  <c r="L30" i="21"/>
  <c r="A7" i="24"/>
  <c r="E29" i="16"/>
  <c r="E39" i="16" l="1"/>
  <c r="A8" i="24"/>
  <c r="A9" i="24" l="1"/>
  <c r="A10" i="24" s="1"/>
  <c r="A11" i="24" s="1"/>
  <c r="A12" i="24" s="1"/>
  <c r="A13" i="24" s="1"/>
  <c r="A14" i="24" s="1"/>
  <c r="A15" i="24" s="1"/>
  <c r="A16" i="24" s="1"/>
  <c r="A17" i="24" s="1"/>
  <c r="O29" i="16" l="1"/>
  <c r="N29" i="16"/>
  <c r="K29" i="16"/>
  <c r="P29" i="16"/>
  <c r="L29" i="16"/>
  <c r="G29" i="16"/>
  <c r="M29" i="16"/>
  <c r="I29" i="16"/>
  <c r="J29" i="16"/>
  <c r="H29" i="16"/>
  <c r="F29" i="16"/>
  <c r="Q29" i="16"/>
  <c r="H28" i="16"/>
  <c r="I28" i="16"/>
  <c r="N28" i="16"/>
  <c r="P28" i="16"/>
  <c r="L28" i="16"/>
  <c r="Q28" i="16"/>
  <c r="G28" i="16"/>
  <c r="O28" i="16"/>
  <c r="J28" i="16"/>
  <c r="M28" i="16"/>
  <c r="K28" i="16"/>
  <c r="L27" i="16"/>
  <c r="I27" i="16"/>
  <c r="P27" i="16"/>
  <c r="O27" i="16"/>
  <c r="H27" i="16"/>
  <c r="G27" i="16"/>
  <c r="K27" i="16"/>
  <c r="Q27" i="16"/>
  <c r="N27" i="16"/>
  <c r="F27" i="16"/>
  <c r="J27" i="16"/>
  <c r="M27" i="16"/>
  <c r="M26" i="16"/>
  <c r="F26" i="16"/>
  <c r="H26" i="16"/>
  <c r="L26" i="16"/>
  <c r="G26" i="16"/>
  <c r="O26" i="16"/>
  <c r="J26" i="16"/>
  <c r="I26" i="16"/>
  <c r="K26" i="16"/>
  <c r="P26" i="16"/>
  <c r="Q26" i="16"/>
  <c r="N26" i="16"/>
  <c r="M25" i="16"/>
  <c r="L25" i="16"/>
  <c r="O25" i="16"/>
  <c r="P25" i="16"/>
  <c r="N25" i="16"/>
  <c r="H25" i="16"/>
  <c r="I25" i="16"/>
  <c r="G25" i="16"/>
  <c r="F25" i="16"/>
  <c r="J25" i="16"/>
  <c r="K25" i="16"/>
  <c r="Q25" i="16"/>
  <c r="I24" i="16"/>
  <c r="N24" i="16"/>
  <c r="F24" i="16"/>
  <c r="H24" i="16"/>
  <c r="P24" i="16"/>
  <c r="L24" i="16"/>
  <c r="Q24" i="16"/>
  <c r="O24" i="16"/>
  <c r="K24" i="16"/>
  <c r="M24" i="16"/>
  <c r="J24" i="16"/>
  <c r="G24" i="16"/>
  <c r="F28" i="16"/>
  <c r="Q38" i="16" l="1"/>
  <c r="C30" i="16"/>
  <c r="C31" i="16"/>
  <c r="Q35" i="16"/>
  <c r="Q34" i="16"/>
  <c r="Q36" i="16"/>
  <c r="P39" i="16"/>
  <c r="Q39" i="16"/>
  <c r="P37" i="16"/>
  <c r="Q37" i="16"/>
  <c r="O38" i="16"/>
  <c r="P38" i="16"/>
  <c r="P35" i="16"/>
  <c r="P34" i="16"/>
  <c r="P36" i="16"/>
  <c r="O35" i="16"/>
  <c r="O34" i="16"/>
  <c r="O36" i="16"/>
  <c r="N39" i="16"/>
  <c r="O39" i="16"/>
  <c r="N37" i="16"/>
  <c r="O37" i="16"/>
  <c r="M38" i="16"/>
  <c r="N38" i="16"/>
  <c r="N35" i="16"/>
  <c r="N34" i="16"/>
  <c r="N36" i="16"/>
  <c r="M35" i="16"/>
  <c r="M34" i="16"/>
  <c r="M36" i="16"/>
  <c r="L39" i="16"/>
  <c r="M39" i="16"/>
  <c r="L37" i="16"/>
  <c r="M37" i="16"/>
  <c r="K38" i="16"/>
  <c r="L38" i="16"/>
  <c r="L35" i="16"/>
  <c r="L34" i="16"/>
  <c r="L36" i="16"/>
  <c r="K35" i="16"/>
  <c r="K34" i="16"/>
  <c r="K36" i="16"/>
  <c r="J39" i="16"/>
  <c r="K39" i="16"/>
  <c r="J37" i="16"/>
  <c r="K37" i="16"/>
  <c r="I38" i="16"/>
  <c r="J38" i="16"/>
  <c r="J35" i="16"/>
  <c r="J34" i="16"/>
  <c r="J36" i="16"/>
  <c r="I35" i="16"/>
  <c r="I34" i="16"/>
  <c r="I36" i="16"/>
  <c r="H39" i="16"/>
  <c r="I39" i="16"/>
  <c r="H37" i="16"/>
  <c r="I37" i="16"/>
  <c r="G38" i="16"/>
  <c r="H38" i="16"/>
  <c r="H35" i="16"/>
  <c r="H34" i="16"/>
  <c r="H36" i="16"/>
  <c r="G35" i="16"/>
  <c r="G34" i="16"/>
  <c r="G36" i="16"/>
  <c r="F39" i="16"/>
  <c r="G39" i="16"/>
  <c r="F37" i="16"/>
  <c r="G37" i="16"/>
  <c r="F38" i="16"/>
  <c r="F35" i="16"/>
  <c r="F34" i="16"/>
  <c r="F36" i="16"/>
  <c r="C27" i="16"/>
  <c r="J8" i="17" s="1"/>
  <c r="B14" i="17" l="1"/>
  <c r="J9" i="17"/>
  <c r="B15" i="17" s="1"/>
  <c r="B13" i="17" l="1"/>
</calcChain>
</file>

<file path=xl/sharedStrings.xml><?xml version="1.0" encoding="utf-8"?>
<sst xmlns="http://schemas.openxmlformats.org/spreadsheetml/2006/main" count="157" uniqueCount="96">
  <si>
    <t>Tariff</t>
  </si>
  <si>
    <t>Power Factor</t>
  </si>
  <si>
    <t>Excess Demand (kVA)</t>
  </si>
  <si>
    <t>Consumption Units (kWh)</t>
  </si>
  <si>
    <t>Parent Ministry</t>
  </si>
  <si>
    <t>kVah</t>
  </si>
  <si>
    <t>cons_units_rate</t>
  </si>
  <si>
    <t>tariff</t>
  </si>
  <si>
    <t>six_month_kva_rate</t>
  </si>
  <si>
    <t>minimum_charge</t>
  </si>
  <si>
    <t>July</t>
  </si>
  <si>
    <t>August</t>
  </si>
  <si>
    <t>September</t>
  </si>
  <si>
    <t>October</t>
  </si>
  <si>
    <t>November</t>
  </si>
  <si>
    <t>December</t>
  </si>
  <si>
    <t>January</t>
  </si>
  <si>
    <t>February</t>
  </si>
  <si>
    <t>March</t>
  </si>
  <si>
    <t>April</t>
  </si>
  <si>
    <t>May</t>
  </si>
  <si>
    <t>June</t>
  </si>
  <si>
    <t>Energy Efficiency Management Office</t>
  </si>
  <si>
    <t>Meter Rental (Rs)</t>
  </si>
  <si>
    <t>Number of Employees</t>
  </si>
  <si>
    <t>Department</t>
  </si>
  <si>
    <t>Address</t>
  </si>
  <si>
    <t>Employees</t>
  </si>
  <si>
    <t>Telephone</t>
  </si>
  <si>
    <t>Fax</t>
  </si>
  <si>
    <t>e-mail</t>
  </si>
  <si>
    <r>
      <t>Conditioned Floor Area (m</t>
    </r>
    <r>
      <rPr>
        <vertAlign val="superscript"/>
        <sz val="10"/>
        <color theme="1"/>
        <rFont val="Arial"/>
        <family val="2"/>
      </rPr>
      <t>2</t>
    </r>
    <r>
      <rPr>
        <sz val="10"/>
        <color theme="1"/>
        <rFont val="Arial"/>
        <family val="2"/>
      </rPr>
      <t>)</t>
    </r>
  </si>
  <si>
    <r>
      <t>Conditioned Floor Area (m</t>
    </r>
    <r>
      <rPr>
        <b/>
        <vertAlign val="superscript"/>
        <sz val="10"/>
        <color theme="1"/>
        <rFont val="Arial"/>
        <family val="2"/>
      </rPr>
      <t>2</t>
    </r>
    <r>
      <rPr>
        <b/>
        <sz val="10"/>
        <color theme="1"/>
        <rFont val="Arial"/>
        <family val="2"/>
      </rPr>
      <t>)</t>
    </r>
  </si>
  <si>
    <t>Meter No.</t>
  </si>
  <si>
    <t>Account No.</t>
  </si>
  <si>
    <t>Partner No.</t>
  </si>
  <si>
    <t>Billing Address</t>
  </si>
  <si>
    <t>Billed Month</t>
  </si>
  <si>
    <t>Billed Year</t>
  </si>
  <si>
    <t>Total Billed (Rs)</t>
  </si>
  <si>
    <t>Months</t>
  </si>
  <si>
    <t>Actual Demand (kVA)</t>
  </si>
  <si>
    <t>6-month High Demand (kVA)</t>
  </si>
  <si>
    <t>minimum_kva</t>
  </si>
  <si>
    <t>billed_kwh</t>
  </si>
  <si>
    <t>billed_kva</t>
  </si>
  <si>
    <t>excess_kva</t>
  </si>
  <si>
    <t>billed_excess</t>
  </si>
  <si>
    <t>Years</t>
  </si>
  <si>
    <t>Year Limits</t>
  </si>
  <si>
    <t>Energy Indictors</t>
  </si>
  <si>
    <t>Indicator</t>
  </si>
  <si>
    <t>Value</t>
  </si>
  <si>
    <t>Unit</t>
  </si>
  <si>
    <t>Energy Use Intensity (EUI)</t>
  </si>
  <si>
    <t>Average Annual Energy Consumption</t>
  </si>
  <si>
    <t>Average Annual Energy Expenditure</t>
  </si>
  <si>
    <t>Energy Use per Employee</t>
  </si>
  <si>
    <t>kWh/employee/year</t>
  </si>
  <si>
    <t>Energy Cost Index</t>
  </si>
  <si>
    <r>
      <t>kWh/m</t>
    </r>
    <r>
      <rPr>
        <vertAlign val="superscript"/>
        <sz val="10"/>
        <color theme="1"/>
        <rFont val="Arial"/>
        <family val="2"/>
      </rPr>
      <t>2</t>
    </r>
    <r>
      <rPr>
        <sz val="10"/>
        <color theme="1"/>
        <rFont val="Arial"/>
        <family val="2"/>
      </rPr>
      <t>/year</t>
    </r>
  </si>
  <si>
    <r>
      <t>Rs/m</t>
    </r>
    <r>
      <rPr>
        <vertAlign val="superscript"/>
        <sz val="10"/>
        <color theme="1"/>
        <rFont val="Arial"/>
        <family val="2"/>
      </rPr>
      <t>2</t>
    </r>
    <r>
      <rPr>
        <sz val="10"/>
        <color theme="1"/>
        <rFont val="Arial"/>
        <family val="2"/>
      </rPr>
      <t>/year</t>
    </r>
  </si>
  <si>
    <t>Calculation</t>
  </si>
  <si>
    <t>Month</t>
  </si>
  <si>
    <t>Energy Consumption</t>
  </si>
  <si>
    <t>dept</t>
  </si>
  <si>
    <t>Government of Mauritius</t>
  </si>
  <si>
    <t>Energy Management Tool for Ministries and Departments</t>
  </si>
  <si>
    <t>Months Accounted</t>
  </si>
  <si>
    <t>Yearly Averages</t>
  </si>
  <si>
    <t>Consumption Margins</t>
  </si>
  <si>
    <t>Energy Management Tool</t>
  </si>
  <si>
    <t>Version:</t>
  </si>
  <si>
    <t>Provided by:</t>
  </si>
  <si>
    <t>Worksheet</t>
  </si>
  <si>
    <t>Description</t>
  </si>
  <si>
    <t>Dashboard</t>
  </si>
  <si>
    <t>Units/ Departments</t>
  </si>
  <si>
    <t>Years Considered</t>
  </si>
  <si>
    <t>Highest Consumption</t>
  </si>
  <si>
    <t>Lowest Consumption</t>
  </si>
  <si>
    <t>kWh</t>
  </si>
  <si>
    <t>Your Department</t>
  </si>
  <si>
    <t>Your Ministry</t>
  </si>
  <si>
    <t>Type</t>
  </si>
  <si>
    <t>The Dashboard is the heart of the tool, as it summarises the major variables derived from the input. Should any discrepancy or abnormal values be listed, please verify data in the input sheets. The Dashboard may be printed on an A4 sheet and serves for filing and reporting purposes.</t>
  </si>
  <si>
    <t>Read Only</t>
  </si>
  <si>
    <t>Departments</t>
  </si>
  <si>
    <t>Input</t>
  </si>
  <si>
    <t>The Departments sheet should be input first, stating the parent Ministry in the first row. A Ministry should have at least one department, the first one being referred to as the "Head Office" for its administrative core.</t>
  </si>
  <si>
    <t>MeterDetails</t>
  </si>
  <si>
    <t>BillData</t>
  </si>
  <si>
    <t>config</t>
  </si>
  <si>
    <t>This sheet contains helper data and summary tables that are automatically populated. This should not be modified by the user</t>
  </si>
  <si>
    <t>The MeterDetails sheet lists all the CEB meters supplying the particular department building. This should be input after the Departments sheet has been populated, since the Departments column will allow input against contents of the Departments sheet, as available in the dropdown menu</t>
  </si>
  <si>
    <t xml:space="preserve">The BillData table is the core input required and will be populated using data available from CEB bills. The MeterDetails sheet will need to be filled prior to input of CEB bills, as the BillData will validate data against existing meters input. The grey cells such as the Tariff and Total Billed are automaticall calculated and should not be input.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</si>
</sst>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00_);_(* \(#,##0.0000\);_(* &quot;-&quot;??_);_(@_)"/>
    <numFmt numFmtId="165" formatCode="#,##0\ \m\²"/>
    <numFmt numFmtId="166" formatCode="#,##0\ &quot;kWh&quot;"/>
    <numFmt numFmtId="167" formatCode="&quot;Rs &quot;#,##0"/>
  </numFmts>
  <fonts count="16" x14ac:knownFonts="1">
    <font>
      <sz val="10"/>
      <color theme="1"/>
      <name val="Arial"/>
      <family val="2"/>
    </font>
    <font>
      <b/>
      <sz val="10"/>
      <color theme="1"/>
      <name val="Arial"/>
      <family val="2"/>
    </font>
    <font>
      <sz val="10"/>
      <color theme="1"/>
      <name val="Arial"/>
      <family val="2"/>
    </font>
    <font>
      <sz val="11"/>
      <color rgb="FF000000"/>
      <name val="Segoe UI Semilight"/>
      <family val="2"/>
    </font>
    <font>
      <b/>
      <sz val="11"/>
      <color rgb="FF000000"/>
      <name val="Segoe UI Semilight"/>
      <family val="2"/>
    </font>
    <font>
      <sz val="9"/>
      <color theme="1"/>
      <name val="Arial"/>
      <family val="2"/>
    </font>
    <font>
      <vertAlign val="superscript"/>
      <sz val="10"/>
      <color theme="1"/>
      <name val="Arial"/>
      <family val="2"/>
    </font>
    <font>
      <b/>
      <vertAlign val="superscript"/>
      <sz val="10"/>
      <color theme="1"/>
      <name val="Arial"/>
      <family val="2"/>
    </font>
    <font>
      <sz val="10"/>
      <color theme="1"/>
      <name val="Arial"/>
      <family val="2"/>
    </font>
    <font>
      <sz val="12"/>
      <color theme="1"/>
      <name val="Arial"/>
      <family val="2"/>
    </font>
    <font>
      <b/>
      <sz val="20"/>
      <color theme="4" tint="-0.249977111117893"/>
      <name val="Arial"/>
      <family val="2"/>
    </font>
    <font>
      <b/>
      <sz val="20"/>
      <color theme="5" tint="-0.499984740745262"/>
      <name val="Arial"/>
      <family val="2"/>
    </font>
    <font>
      <b/>
      <sz val="12"/>
      <color theme="1"/>
      <name val="Arial"/>
      <family val="2"/>
    </font>
    <font>
      <b/>
      <sz val="14"/>
      <color theme="1"/>
      <name val="Arial"/>
      <family val="2"/>
    </font>
    <font>
      <b/>
      <sz val="16"/>
      <color theme="1"/>
      <name val="Arial"/>
      <family val="2"/>
    </font>
    <font>
      <b/>
      <sz val="20"/>
      <color theme="1"/>
      <name val="Arial"/>
      <family val="2"/>
    </font>
  </fonts>
  <fills count="11">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59999389629810485"/>
        <bgColor theme="4" tint="0.59999389629810485"/>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s>
  <borders count="15">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theme="2" tint="-9.9978637043366805E-2"/>
      </right>
      <top/>
      <bottom/>
      <diagonal/>
    </border>
    <border>
      <left style="thin">
        <color theme="2" tint="-9.9978637043366805E-2"/>
      </left>
      <right/>
      <top/>
      <bottom/>
      <diagonal/>
    </border>
    <border>
      <left/>
      <right/>
      <top style="thin">
        <color theme="2" tint="-9.9978637043366805E-2"/>
      </top>
      <bottom/>
      <diagonal/>
    </border>
    <border>
      <left/>
      <right style="thin">
        <color theme="2" tint="-9.9978637043366805E-2"/>
      </right>
      <top style="thin">
        <color theme="2" tint="-9.9978637043366805E-2"/>
      </top>
      <bottom/>
      <diagonal/>
    </border>
    <border>
      <left style="thin">
        <color theme="2" tint="-9.9978637043366805E-2"/>
      </left>
      <right/>
      <top style="thin">
        <color theme="2" tint="-9.9978637043366805E-2"/>
      </top>
      <bottom/>
      <diagonal/>
    </border>
    <border>
      <left style="thin">
        <color theme="1"/>
      </left>
      <right style="thin">
        <color theme="1"/>
      </right>
      <top style="thin">
        <color theme="1"/>
      </top>
      <bottom style="thin">
        <color theme="1"/>
      </bottom>
      <diagonal/>
    </border>
  </borders>
  <cellStyleXfs count="2">
    <xf numFmtId="0" fontId="0" fillId="0" borderId="0"/>
    <xf numFmtId="43" fontId="2" fillId="0" borderId="0" applyFont="0" applyFill="0" applyBorder="0" applyAlignment="0" applyProtection="0"/>
  </cellStyleXfs>
  <cellXfs count="74">
    <xf numFmtId="0" fontId="0" fillId="0" borderId="0" xfId="0"/>
    <xf numFmtId="2" fontId="0" fillId="0" borderId="0" xfId="0" applyNumberFormat="1"/>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wrapText="1"/>
    </xf>
    <xf numFmtId="0" fontId="0" fillId="0" borderId="0" xfId="0" applyNumberFormat="1" applyAlignment="1">
      <alignment horizontal="left" vertical="center"/>
    </xf>
    <xf numFmtId="0" fontId="5" fillId="0" borderId="0" xfId="0" applyNumberFormat="1" applyFont="1" applyAlignment="1">
      <alignment horizontal="left" vertical="center"/>
    </xf>
    <xf numFmtId="43" fontId="0" fillId="0" borderId="0" xfId="1" applyFont="1" applyAlignment="1">
      <alignment horizontal="left" vertical="center" wrapText="1"/>
    </xf>
    <xf numFmtId="164" fontId="0" fillId="0" borderId="0" xfId="1" applyNumberFormat="1" applyFont="1" applyAlignment="1">
      <alignment horizontal="left" vertical="center" wrapText="1"/>
    </xf>
    <xf numFmtId="0" fontId="0" fillId="2" borderId="0" xfId="0" applyFill="1" applyAlignment="1">
      <alignment vertical="center" wrapText="1"/>
    </xf>
    <xf numFmtId="0" fontId="0" fillId="2" borderId="0" xfId="0" applyFill="1" applyAlignment="1">
      <alignment horizontal="left" vertical="center"/>
    </xf>
    <xf numFmtId="0" fontId="0" fillId="2" borderId="0" xfId="0" applyFill="1" applyAlignment="1">
      <alignment horizontal="left" vertical="center" wrapText="1"/>
    </xf>
    <xf numFmtId="0" fontId="0" fillId="2" borderId="0" xfId="0" applyNumberFormat="1" applyFill="1" applyAlignment="1">
      <alignment horizontal="left" vertical="center"/>
    </xf>
    <xf numFmtId="0" fontId="0" fillId="2" borderId="0" xfId="0" applyFill="1" applyAlignment="1">
      <alignment vertical="center"/>
    </xf>
    <xf numFmtId="0" fontId="0" fillId="0" borderId="0" xfId="0" applyAlignment="1">
      <alignment horizontal="center" vertical="center" wrapText="1"/>
    </xf>
    <xf numFmtId="1" fontId="0" fillId="0" borderId="0" xfId="1" applyNumberFormat="1" applyFont="1" applyAlignment="1">
      <alignment horizontal="center" vertical="center" wrapText="1"/>
    </xf>
    <xf numFmtId="1" fontId="8" fillId="0" borderId="0" xfId="1" applyNumberFormat="1" applyFont="1" applyAlignment="1">
      <alignment horizontal="center" vertical="center" wrapText="1"/>
    </xf>
    <xf numFmtId="43" fontId="0" fillId="0" borderId="0" xfId="1" applyNumberFormat="1" applyFont="1" applyAlignment="1">
      <alignment horizontal="left" vertical="center" wrapText="1"/>
    </xf>
    <xf numFmtId="0" fontId="0" fillId="0" borderId="0" xfId="0" applyAlignment="1">
      <alignment horizontal="center"/>
    </xf>
    <xf numFmtId="0" fontId="0" fillId="6" borderId="0" xfId="0" applyFill="1" applyAlignment="1">
      <alignment horizontal="center" vertical="center" wrapText="1"/>
    </xf>
    <xf numFmtId="0" fontId="0" fillId="7" borderId="6" xfId="0" applyFont="1" applyFill="1" applyBorder="1" applyAlignment="1">
      <alignment vertical="center" wrapText="1"/>
    </xf>
    <xf numFmtId="0" fontId="0" fillId="6" borderId="0" xfId="0" applyNumberFormat="1" applyFill="1" applyAlignment="1">
      <alignment horizontal="center" vertical="center" wrapText="1"/>
    </xf>
    <xf numFmtId="0" fontId="0" fillId="0" borderId="0" xfId="0" applyNumberFormat="1"/>
    <xf numFmtId="0" fontId="1" fillId="7" borderId="6" xfId="0" applyFont="1" applyFill="1" applyBorder="1" applyAlignment="1">
      <alignment vertical="center" wrapText="1"/>
    </xf>
    <xf numFmtId="0" fontId="1" fillId="4" borderId="0" xfId="0" applyFont="1" applyFill="1" applyBorder="1" applyAlignment="1">
      <alignment horizontal="center" vertical="center" wrapText="1"/>
    </xf>
    <xf numFmtId="0" fontId="0" fillId="0" borderId="9" xfId="0" applyBorder="1"/>
    <xf numFmtId="0" fontId="1" fillId="6" borderId="9" xfId="0" applyFont="1" applyFill="1" applyBorder="1" applyAlignment="1">
      <alignment horizontal="center"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1" fillId="0" borderId="0" xfId="0" applyFont="1" applyAlignment="1">
      <alignment vertical="center"/>
    </xf>
    <xf numFmtId="43" fontId="0" fillId="0" borderId="0" xfId="1" applyFont="1" applyAlignment="1">
      <alignment horizontal="center" vertical="center"/>
    </xf>
    <xf numFmtId="0" fontId="1" fillId="6" borderId="4" xfId="0" applyFont="1" applyFill="1" applyBorder="1" applyAlignment="1">
      <alignment horizontal="right" vertical="center" wrapText="1"/>
    </xf>
    <xf numFmtId="0" fontId="1" fillId="6" borderId="0" xfId="0" applyFont="1" applyFill="1" applyBorder="1" applyAlignment="1">
      <alignment horizontal="right" vertical="center" wrapText="1"/>
    </xf>
    <xf numFmtId="43" fontId="0" fillId="8" borderId="0" xfId="1" applyNumberFormat="1" applyFont="1" applyFill="1" applyAlignment="1">
      <alignment horizontal="left" vertical="center" wrapText="1"/>
    </xf>
    <xf numFmtId="43" fontId="0" fillId="8" borderId="0" xfId="1" applyFont="1" applyFill="1" applyAlignment="1">
      <alignment horizontal="left" vertical="center" wrapText="1"/>
    </xf>
    <xf numFmtId="0" fontId="0" fillId="10" borderId="14" xfId="0" applyFill="1" applyBorder="1" applyAlignment="1">
      <alignment vertical="center" wrapText="1"/>
    </xf>
    <xf numFmtId="0" fontId="0" fillId="0" borderId="14" xfId="0" applyFill="1" applyBorder="1" applyAlignment="1">
      <alignment horizontal="center" vertical="center" wrapText="1"/>
    </xf>
    <xf numFmtId="0" fontId="0" fillId="0" borderId="14" xfId="0" applyBorder="1" applyAlignment="1">
      <alignment vertical="center" wrapText="1"/>
    </xf>
    <xf numFmtId="0" fontId="0" fillId="9" borderId="14" xfId="0" applyFill="1" applyBorder="1" applyAlignment="1">
      <alignment vertical="center" wrapText="1"/>
    </xf>
    <xf numFmtId="0" fontId="0" fillId="0" borderId="14" xfId="0" applyFill="1" applyBorder="1" applyAlignment="1">
      <alignment vertical="center" wrapText="1"/>
    </xf>
    <xf numFmtId="0" fontId="1" fillId="0" borderId="14" xfId="0" applyFont="1" applyBorder="1" applyAlignment="1">
      <alignment horizontal="center" vertical="center"/>
    </xf>
    <xf numFmtId="0" fontId="1" fillId="0" borderId="0" xfId="0" applyFont="1"/>
    <xf numFmtId="0" fontId="1" fillId="0" borderId="0" xfId="0" applyFont="1" applyAlignment="1">
      <alignment horizontal="left"/>
    </xf>
    <xf numFmtId="0" fontId="12" fillId="0" borderId="0" xfId="0" applyFont="1" applyAlignment="1">
      <alignment horizontal="center" vertical="center"/>
    </xf>
    <xf numFmtId="0" fontId="13" fillId="0" borderId="0" xfId="0" applyFont="1" applyBorder="1" applyAlignment="1">
      <alignment horizontal="center" vertical="center" wrapText="1"/>
    </xf>
    <xf numFmtId="2" fontId="9" fillId="0" borderId="10" xfId="0" applyNumberFormat="1" applyFont="1" applyBorder="1" applyAlignment="1">
      <alignment horizontal="center" vertical="center"/>
    </xf>
    <xf numFmtId="2" fontId="9" fillId="0" borderId="9" xfId="0" applyNumberFormat="1" applyFont="1" applyBorder="1" applyAlignment="1">
      <alignment horizontal="center" vertical="center"/>
    </xf>
    <xf numFmtId="0" fontId="0" fillId="0" borderId="0" xfId="0" applyBorder="1" applyAlignment="1">
      <alignment horizontal="center" vertical="center"/>
    </xf>
    <xf numFmtId="0" fontId="15" fillId="0" borderId="0" xfId="0" applyFont="1" applyAlignment="1">
      <alignment horizontal="center" vertical="center" wrapText="1"/>
    </xf>
    <xf numFmtId="0" fontId="14" fillId="0" borderId="0" xfId="0" applyFont="1" applyAlignment="1">
      <alignment horizontal="center" vertical="center" wrapText="1"/>
    </xf>
    <xf numFmtId="2" fontId="9" fillId="0" borderId="13" xfId="0" applyNumberFormat="1" applyFont="1" applyBorder="1" applyAlignment="1">
      <alignment horizontal="center" vertical="center"/>
    </xf>
    <xf numFmtId="2" fontId="9" fillId="0" borderId="12" xfId="0" applyNumberFormat="1" applyFont="1" applyBorder="1" applyAlignment="1">
      <alignment horizontal="center" vertical="center"/>
    </xf>
    <xf numFmtId="0" fontId="0" fillId="0" borderId="11" xfId="0" applyBorder="1" applyAlignment="1">
      <alignment horizontal="center" vertical="center"/>
    </xf>
    <xf numFmtId="0" fontId="1" fillId="6" borderId="10"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0" xfId="0" applyFont="1" applyFill="1" applyBorder="1" applyAlignment="1">
      <alignment horizontal="center" vertical="center"/>
    </xf>
    <xf numFmtId="165" fontId="10" fillId="3" borderId="0" xfId="1" applyNumberFormat="1" applyFont="1" applyFill="1" applyBorder="1" applyAlignment="1">
      <alignment horizontal="center" vertical="center"/>
    </xf>
    <xf numFmtId="1" fontId="10" fillId="3" borderId="0" xfId="1" applyNumberFormat="1" applyFont="1" applyFill="1" applyBorder="1" applyAlignment="1">
      <alignment horizontal="center" vertical="center"/>
    </xf>
    <xf numFmtId="166" fontId="11" fillId="3" borderId="0" xfId="1" applyNumberFormat="1" applyFont="1" applyFill="1" applyBorder="1" applyAlignment="1">
      <alignment horizontal="center" vertical="center"/>
    </xf>
    <xf numFmtId="167" fontId="11" fillId="3" borderId="0" xfId="1" applyNumberFormat="1" applyFont="1" applyFill="1" applyBorder="1" applyAlignment="1">
      <alignment horizontal="center" vertical="center"/>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1" xfId="0" applyFont="1" applyFill="1" applyBorder="1" applyAlignment="1">
      <alignment horizontal="center" vertical="center"/>
    </xf>
    <xf numFmtId="0" fontId="1" fillId="5" borderId="1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3" xfId="0" applyFont="1" applyFill="1" applyBorder="1" applyAlignment="1">
      <alignment horizontal="center" vertical="center" wrapText="1"/>
    </xf>
  </cellXfs>
  <cellStyles count="2">
    <cellStyle name="Comma" xfId="1" builtinId="3"/>
    <cellStyle name="Normal" xfId="0" builtinId="0"/>
  </cellStyles>
  <dxfs count="67">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2" formatCode="0.00"/>
    </dxf>
    <dxf>
      <numFmt numFmtId="2" formatCode="0.00"/>
    </dxf>
    <dxf>
      <numFmt numFmtId="2" formatCode="0.00"/>
    </dxf>
    <dxf>
      <numFmt numFmtId="2" formatCode="0.00"/>
    </dxf>
    <dxf>
      <numFmt numFmtId="2" formatCode="0.00"/>
    </dxf>
    <dxf>
      <numFmt numFmtId="35" formatCode="_(* #,##0.00_);_(* \(#,##0.00\);_(* &quot;-&quot;??_);_(@_)"/>
      <alignment horizontal="left" vertical="center" textRotation="0" wrapText="1" indent="0" justifyLastLine="0" shrinkToFit="0" readingOrder="0"/>
    </dxf>
    <dxf>
      <alignment horizontal="left" vertical="center" textRotation="0" wrapText="1" indent="0" justifyLastLine="0" shrinkToFit="0" readingOrder="0"/>
    </dxf>
    <dxf>
      <numFmt numFmtId="35" formatCode="_(* #,##0.00_);_(* \(#,##0.00\);_(* &quot;-&quot;??_);_(@_)"/>
      <alignment horizontal="left" vertical="center" textRotation="0" wrapText="1" indent="0" justifyLastLine="0" shrinkToFit="0" readingOrder="0"/>
    </dxf>
    <dxf>
      <alignment horizontal="left" vertical="center" textRotation="0" wrapText="1" indent="0" justifyLastLine="0" shrinkToFit="0" readingOrder="0"/>
    </dxf>
    <dxf>
      <numFmt numFmtId="35" formatCode="_(* #,##0.00_);_(* \(#,##0.00\);_(* &quot;-&quot;??_);_(@_)"/>
      <fill>
        <patternFill patternType="solid">
          <fgColor indexed="64"/>
          <bgColor theme="0" tint="-0.14999847407452621"/>
        </patternFill>
      </fill>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numFmt numFmtId="0" formatCode="General"/>
      <fill>
        <patternFill patternType="solid">
          <fgColor indexed="64"/>
          <bgColor theme="6" tint="0.79998168889431442"/>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numFmt numFmtId="1" formatCode="0"/>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strike val="0"/>
        <outline val="0"/>
        <shadow val="0"/>
        <vertAlign val="baseline"/>
        <sz val="9"/>
        <name val="Arial"/>
        <scheme val="none"/>
      </font>
      <alignment horizontal="general" vertical="center" textRotation="0" wrapText="0" indent="0" justifyLastLine="0" shrinkToFit="0" readingOrder="0"/>
    </dxf>
    <dxf>
      <font>
        <strike val="0"/>
        <outline val="0"/>
        <shadow val="0"/>
        <vertAlign val="baseline"/>
        <sz val="9"/>
        <name val="Arial"/>
        <scheme val="none"/>
      </font>
      <numFmt numFmtId="0" formatCode="General"/>
      <alignment horizontal="left" vertical="center" textRotation="0" wrapText="0" indent="0" justifyLastLine="0" shrinkToFit="0" readingOrder="0"/>
    </dxf>
    <dxf>
      <font>
        <strike val="0"/>
        <outline val="0"/>
        <shadow val="0"/>
        <vertAlign val="baseline"/>
        <sz val="9"/>
        <name val="Arial"/>
        <scheme val="none"/>
      </font>
      <numFmt numFmtId="0" formatCode="Genera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fill>
        <patternFill patternType="solid">
          <fgColor indexed="64"/>
          <bgColor theme="4" tint="0.39997558519241921"/>
        </patternFill>
      </fill>
      <alignment horizontal="general" vertical="center" textRotation="0" wrapText="0" indent="0" justifyLastLine="0" shrinkToFit="0" readingOrder="0"/>
    </dxf>
  </dxfs>
  <tableStyles count="0" defaultTableStyle="TableStyleMedium2" defaultPivotStyle="PivotStyleLight16"/>
  <colors>
    <mruColors>
      <color rgb="FF264478"/>
      <color rgb="FF70AD47"/>
      <color rgb="FF5B9BD5"/>
      <color rgb="FFFFAF00"/>
      <color rgb="FFA5A5A5"/>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50000"/>
                  </a:schemeClr>
                </a:solidFill>
                <a:latin typeface="+mn-lt"/>
                <a:ea typeface="+mn-ea"/>
                <a:cs typeface="+mn-cs"/>
              </a:defRPr>
            </a:pPr>
            <a:r>
              <a:rPr lang="en-GB" sz="1600" b="1">
                <a:solidFill>
                  <a:schemeClr val="bg1">
                    <a:lumMod val="50000"/>
                  </a:schemeClr>
                </a:solidFill>
              </a:rPr>
              <a:t>Consumption</a:t>
            </a:r>
          </a:p>
          <a:p>
            <a:pPr>
              <a:defRPr sz="1600" b="1">
                <a:solidFill>
                  <a:schemeClr val="bg1">
                    <a:lumMod val="50000"/>
                  </a:schemeClr>
                </a:solidFill>
              </a:defRPr>
            </a:pPr>
            <a:r>
              <a:rPr lang="en-GB" sz="1600" b="1">
                <a:solidFill>
                  <a:schemeClr val="bg1">
                    <a:lumMod val="50000"/>
                  </a:schemeClr>
                </a:solidFill>
              </a:rPr>
              <a:t>Trend</a:t>
            </a:r>
          </a:p>
        </c:rich>
      </c:tx>
      <c:layout>
        <c:manualLayout>
          <c:xMode val="edge"/>
          <c:yMode val="edge"/>
          <c:x val="1.5564303522285609E-2"/>
          <c:y val="0.82929965447089526"/>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50000"/>
                </a:schemeClr>
              </a:solidFill>
              <a:latin typeface="+mn-lt"/>
              <a:ea typeface="+mn-ea"/>
              <a:cs typeface="+mn-cs"/>
            </a:defRPr>
          </a:pPr>
          <a:endParaRPr lang="en-MU"/>
        </a:p>
      </c:txPr>
    </c:title>
    <c:autoTitleDeleted val="0"/>
    <c:plotArea>
      <c:layout>
        <c:manualLayout>
          <c:layoutTarget val="inner"/>
          <c:xMode val="edge"/>
          <c:yMode val="edge"/>
          <c:x val="9.1914260717410323E-2"/>
          <c:y val="6.5762371263501651E-2"/>
          <c:w val="0.87964129483814513"/>
          <c:h val="0.64017191897734715"/>
        </c:manualLayout>
      </c:layout>
      <c:lineChart>
        <c:grouping val="standard"/>
        <c:varyColors val="0"/>
        <c:ser>
          <c:idx val="0"/>
          <c:order val="0"/>
          <c:tx>
            <c:strRef>
              <c:f>config!$E$23</c:f>
              <c:strCache>
                <c:ptCount val="1"/>
                <c:pt idx="0">
                  <c:v>0</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config!$F$23:$Q$23</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F192-4BD9-9CCA-0DA36A53B3A9}"/>
            </c:ext>
          </c:extLst>
        </c:ser>
        <c:ser>
          <c:idx val="1"/>
          <c:order val="1"/>
          <c:tx>
            <c:strRef>
              <c:f>config!$E$24</c:f>
              <c:strCache>
                <c:ptCount val="1"/>
              </c:strCache>
            </c:strRef>
          </c:tx>
          <c:spPr>
            <a:ln w="28575" cap="rnd">
              <a:solidFill>
                <a:srgbClr val="ED7D31"/>
              </a:solidFill>
              <a:round/>
            </a:ln>
            <a:effectLst/>
          </c:spPr>
          <c:marker>
            <c:symbol val="circle"/>
            <c:size val="5"/>
            <c:spPr>
              <a:solidFill>
                <a:schemeClr val="accent2"/>
              </a:solidFill>
              <a:ln w="9525">
                <a:solidFill>
                  <a:schemeClr val="accent2"/>
                </a:solid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config!$F$24:$Q$24</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F192-4BD9-9CCA-0DA36A53B3A9}"/>
            </c:ext>
          </c:extLst>
        </c:ser>
        <c:ser>
          <c:idx val="2"/>
          <c:order val="2"/>
          <c:tx>
            <c:strRef>
              <c:f>config!$E$25</c:f>
              <c:strCache>
                <c:ptCount val="1"/>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config!$F$25:$Q$25</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D0EB-4A23-8E28-E9D75962BEB2}"/>
            </c:ext>
          </c:extLst>
        </c:ser>
        <c:ser>
          <c:idx val="3"/>
          <c:order val="3"/>
          <c:tx>
            <c:strRef>
              <c:f>config!$E$26</c:f>
              <c:strCache>
                <c:ptCount val="1"/>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config!$F$26:$Q$26</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D0EB-4A23-8E28-E9D75962BEB2}"/>
            </c:ext>
          </c:extLst>
        </c:ser>
        <c:ser>
          <c:idx val="4"/>
          <c:order val="4"/>
          <c:tx>
            <c:strRef>
              <c:f>config!$E$27</c:f>
              <c:strCache>
                <c:ptCount val="1"/>
              </c:strCache>
            </c:strRef>
          </c:tx>
          <c:spPr>
            <a:ln w="28575" cap="rnd">
              <a:solidFill>
                <a:srgbClr val="5B9BD5"/>
              </a:solidFill>
              <a:round/>
            </a:ln>
            <a:effectLst/>
          </c:spPr>
          <c:marker>
            <c:symbol val="circle"/>
            <c:size val="5"/>
            <c:spPr>
              <a:solidFill>
                <a:schemeClr val="accent5"/>
              </a:solidFill>
              <a:ln w="9525">
                <a:solidFill>
                  <a:schemeClr val="accent5"/>
                </a:solid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config!$F$27:$Q$27</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2-D0EB-4A23-8E28-E9D75962BEB2}"/>
            </c:ext>
          </c:extLst>
        </c:ser>
        <c:ser>
          <c:idx val="5"/>
          <c:order val="5"/>
          <c:tx>
            <c:strRef>
              <c:f>config!$E$28</c:f>
              <c:strCache>
                <c:ptCount val="1"/>
              </c:strCache>
            </c:strRef>
          </c:tx>
          <c:spPr>
            <a:ln w="28575" cap="rnd">
              <a:solidFill>
                <a:srgbClr val="70AD47"/>
              </a:solidFill>
              <a:round/>
            </a:ln>
            <a:effectLst/>
          </c:spPr>
          <c:marker>
            <c:symbol val="circle"/>
            <c:size val="5"/>
            <c:spPr>
              <a:solidFill>
                <a:schemeClr val="accent6"/>
              </a:solidFill>
              <a:ln w="9525">
                <a:solidFill>
                  <a:schemeClr val="accent6"/>
                </a:solid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config!$F$28:$Q$28</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3-D0EB-4A23-8E28-E9D75962BEB2}"/>
            </c:ext>
          </c:extLst>
        </c:ser>
        <c:ser>
          <c:idx val="6"/>
          <c:order val="6"/>
          <c:tx>
            <c:strRef>
              <c:f>config!$E$29</c:f>
              <c:strCache>
                <c:ptCount val="1"/>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config!$F$29:$Q$29</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4-D0EB-4A23-8E28-E9D75962BEB2}"/>
            </c:ext>
          </c:extLst>
        </c:ser>
        <c:ser>
          <c:idx val="7"/>
          <c:order val="7"/>
          <c:tx>
            <c:strRef>
              <c:f>config!$E$33</c:f>
              <c:strCache>
                <c:ptCount val="1"/>
                <c:pt idx="0">
                  <c:v>0</c:v>
                </c:pt>
              </c:strCache>
            </c:strRef>
          </c:tx>
          <c:spPr>
            <a:ln w="15875" cap="rnd">
              <a:solidFill>
                <a:srgbClr val="0070C0">
                  <a:alpha val="30000"/>
                </a:srgbClr>
              </a:solidFill>
              <a:prstDash val="dash"/>
              <a:round/>
            </a:ln>
            <a:effectLst/>
          </c:spPr>
          <c:marker>
            <c:symbol val="circle"/>
            <c:size val="5"/>
            <c:spPr>
              <a:noFill/>
              <a:ln w="9525">
                <a:no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config!$F$33:$Q$33</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5-D0EB-4A23-8E28-E9D75962BEB2}"/>
            </c:ext>
          </c:extLst>
        </c:ser>
        <c:ser>
          <c:idx val="8"/>
          <c:order val="8"/>
          <c:tx>
            <c:strRef>
              <c:f>config!$E$34</c:f>
              <c:strCache>
                <c:ptCount val="1"/>
              </c:strCache>
            </c:strRef>
          </c:tx>
          <c:spPr>
            <a:ln w="15875" cap="flat">
              <a:solidFill>
                <a:srgbClr val="ED7D31">
                  <a:alpha val="30000"/>
                </a:srgbClr>
              </a:solidFill>
              <a:prstDash val="dash"/>
              <a:miter lim="800000"/>
            </a:ln>
            <a:effectLst/>
          </c:spPr>
          <c:marker>
            <c:symbol val="circle"/>
            <c:size val="5"/>
            <c:spPr>
              <a:noFill/>
              <a:ln w="9525">
                <a:no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config!$F$34:$Q$34</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6-D0EB-4A23-8E28-E9D75962BEB2}"/>
            </c:ext>
          </c:extLst>
        </c:ser>
        <c:ser>
          <c:idx val="9"/>
          <c:order val="9"/>
          <c:tx>
            <c:strRef>
              <c:f>config!$E$35</c:f>
              <c:strCache>
                <c:ptCount val="1"/>
              </c:strCache>
            </c:strRef>
          </c:tx>
          <c:spPr>
            <a:ln w="15875" cap="rnd">
              <a:solidFill>
                <a:srgbClr val="A5A5A5">
                  <a:alpha val="50000"/>
                </a:srgbClr>
              </a:solidFill>
              <a:prstDash val="dash"/>
              <a:round/>
            </a:ln>
            <a:effectLst/>
          </c:spPr>
          <c:marker>
            <c:symbol val="circle"/>
            <c:size val="5"/>
            <c:spPr>
              <a:noFill/>
              <a:ln w="9525">
                <a:no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config!$F$35:$Q$35</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7-D0EB-4A23-8E28-E9D75962BEB2}"/>
            </c:ext>
          </c:extLst>
        </c:ser>
        <c:ser>
          <c:idx val="10"/>
          <c:order val="10"/>
          <c:tx>
            <c:strRef>
              <c:f>config!$E$36</c:f>
              <c:strCache>
                <c:ptCount val="1"/>
              </c:strCache>
            </c:strRef>
          </c:tx>
          <c:spPr>
            <a:ln w="15875" cap="rnd">
              <a:solidFill>
                <a:srgbClr val="FFAF00">
                  <a:alpha val="40000"/>
                </a:srgbClr>
              </a:solidFill>
              <a:prstDash val="dash"/>
              <a:round/>
            </a:ln>
            <a:effectLst/>
          </c:spPr>
          <c:marker>
            <c:symbol val="circle"/>
            <c:size val="5"/>
            <c:spPr>
              <a:noFill/>
              <a:ln w="9525">
                <a:no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config!$F$36:$Q$36</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8-D0EB-4A23-8E28-E9D75962BEB2}"/>
            </c:ext>
          </c:extLst>
        </c:ser>
        <c:ser>
          <c:idx val="11"/>
          <c:order val="11"/>
          <c:tx>
            <c:strRef>
              <c:f>config!$E$37</c:f>
              <c:strCache>
                <c:ptCount val="1"/>
              </c:strCache>
            </c:strRef>
          </c:tx>
          <c:spPr>
            <a:ln w="15875" cap="rnd">
              <a:solidFill>
                <a:srgbClr val="5B9BD5">
                  <a:alpha val="50000"/>
                </a:srgbClr>
              </a:solidFill>
              <a:prstDash val="dash"/>
              <a:round/>
            </a:ln>
            <a:effectLst/>
          </c:spPr>
          <c:marker>
            <c:symbol val="circle"/>
            <c:size val="5"/>
            <c:spPr>
              <a:noFill/>
              <a:ln w="9525">
                <a:no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config!$F$37:$Q$37</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9-D0EB-4A23-8E28-E9D75962BEB2}"/>
            </c:ext>
          </c:extLst>
        </c:ser>
        <c:ser>
          <c:idx val="12"/>
          <c:order val="12"/>
          <c:tx>
            <c:strRef>
              <c:f>config!$E$38</c:f>
              <c:strCache>
                <c:ptCount val="1"/>
              </c:strCache>
            </c:strRef>
          </c:tx>
          <c:spPr>
            <a:ln w="15875" cap="rnd">
              <a:solidFill>
                <a:srgbClr val="70AD47">
                  <a:alpha val="50000"/>
                </a:srgbClr>
              </a:solidFill>
              <a:prstDash val="dash"/>
              <a:round/>
            </a:ln>
            <a:effectLst/>
          </c:spPr>
          <c:marker>
            <c:symbol val="circle"/>
            <c:size val="5"/>
            <c:spPr>
              <a:noFill/>
              <a:ln w="9525">
                <a:no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config!$F$38:$Q$38</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A-D0EB-4A23-8E28-E9D75962BEB2}"/>
            </c:ext>
          </c:extLst>
        </c:ser>
        <c:ser>
          <c:idx val="13"/>
          <c:order val="13"/>
          <c:tx>
            <c:strRef>
              <c:f>config!$E$39</c:f>
              <c:strCache>
                <c:ptCount val="1"/>
              </c:strCache>
            </c:strRef>
          </c:tx>
          <c:spPr>
            <a:ln w="15875" cap="rnd">
              <a:solidFill>
                <a:srgbClr val="264478">
                  <a:alpha val="60000"/>
                </a:srgbClr>
              </a:solidFill>
              <a:prstDash val="dash"/>
              <a:round/>
            </a:ln>
            <a:effectLst/>
          </c:spPr>
          <c:marker>
            <c:symbol val="circle"/>
            <c:size val="5"/>
            <c:spPr>
              <a:noFill/>
              <a:ln w="9525">
                <a:noFill/>
              </a:ln>
              <a:effectLst/>
            </c:spPr>
          </c:marker>
          <c:cat>
            <c:strRef>
              <c:f>config!$F$22:$Q$22</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config!$F$39:$Q$39</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B-D0EB-4A23-8E28-E9D75962BEB2}"/>
            </c:ext>
          </c:extLst>
        </c:ser>
        <c:dLbls>
          <c:showLegendKey val="0"/>
          <c:showVal val="0"/>
          <c:showCatName val="0"/>
          <c:showSerName val="0"/>
          <c:showPercent val="0"/>
          <c:showBubbleSize val="0"/>
        </c:dLbls>
        <c:marker val="1"/>
        <c:smooth val="0"/>
        <c:axId val="118314496"/>
        <c:axId val="118316032"/>
      </c:lineChart>
      <c:catAx>
        <c:axId val="11831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MU"/>
          </a:p>
        </c:txPr>
        <c:crossAx val="118316032"/>
        <c:crosses val="autoZero"/>
        <c:auto val="1"/>
        <c:lblAlgn val="ctr"/>
        <c:lblOffset val="100"/>
        <c:noMultiLvlLbl val="0"/>
      </c:catAx>
      <c:valAx>
        <c:axId val="11831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MU"/>
          </a:p>
        </c:txPr>
        <c:crossAx val="118314496"/>
        <c:crosses val="autoZero"/>
        <c:crossBetween val="between"/>
      </c:valAx>
      <c:spPr>
        <a:noFill/>
        <a:ln>
          <a:noFill/>
        </a:ln>
        <a:effectLst/>
      </c:spPr>
    </c:plotArea>
    <c:legend>
      <c:legendPos val="r"/>
      <c:layout>
        <c:manualLayout>
          <c:xMode val="edge"/>
          <c:yMode val="edge"/>
          <c:x val="0.2048888888888889"/>
          <c:y val="0.82776306606885075"/>
          <c:w val="0.66626278877026646"/>
          <c:h val="0.15506990982837757"/>
        </c:manualLayout>
      </c:layout>
      <c:overlay val="0"/>
      <c:spPr>
        <a:noFill/>
        <a:ln w="0">
          <a:noFill/>
          <a:prstDash val="solid"/>
          <a:round/>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M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M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4257675</xdr:colOff>
      <xdr:row>2</xdr:row>
      <xdr:rowOff>9525</xdr:rowOff>
    </xdr:from>
    <xdr:to>
      <xdr:col>2</xdr:col>
      <xdr:colOff>4991100</xdr:colOff>
      <xdr:row>4</xdr:row>
      <xdr:rowOff>99507</xdr:rowOff>
    </xdr:to>
    <xdr:pic>
      <xdr:nvPicPr>
        <xdr:cNvPr id="2" name="Picture 1">
          <a:extLst>
            <a:ext uri="{FF2B5EF4-FFF2-40B4-BE49-F238E27FC236}">
              <a16:creationId xmlns:a16="http://schemas.microsoft.com/office/drawing/2014/main" id="{53EF0020-B331-41D1-B9B6-241DE2422F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5525" y="371475"/>
          <a:ext cx="733425" cy="413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92550</xdr:colOff>
      <xdr:row>17</xdr:row>
      <xdr:rowOff>56992</xdr:rowOff>
    </xdr:from>
    <xdr:to>
      <xdr:col>12</xdr:col>
      <xdr:colOff>523874</xdr:colOff>
      <xdr:row>40</xdr:row>
      <xdr:rowOff>130175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0.8556</cdr:x>
      <cdr:y>0.90537</cdr:y>
    </cdr:from>
    <cdr:to>
      <cdr:x>0.93335</cdr:x>
      <cdr:y>0.96931</cdr:y>
    </cdr:to>
    <cdr:sp macro="" textlink="">
      <cdr:nvSpPr>
        <cdr:cNvPr id="2" name="TextBox 1">
          <a:extLst xmlns:a="http://schemas.openxmlformats.org/drawingml/2006/main">
            <a:ext uri="{FF2B5EF4-FFF2-40B4-BE49-F238E27FC236}">
              <a16:creationId xmlns:a16="http://schemas.microsoft.com/office/drawing/2014/main" id="{2714630A-F7DB-4EB8-ABF4-704CCA53E12A}"/>
            </a:ext>
          </a:extLst>
        </cdr:cNvPr>
        <cdr:cNvSpPr txBox="1"/>
      </cdr:nvSpPr>
      <cdr:spPr>
        <a:xfrm xmlns:a="http://schemas.openxmlformats.org/drawingml/2006/main">
          <a:off x="7336950" y="3372008"/>
          <a:ext cx="6667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Average</a:t>
          </a:r>
          <a:endParaRPr lang="en-MU" sz="1100"/>
        </a:p>
      </cdr:txBody>
    </cdr:sp>
  </cdr:relSizeAnchor>
  <cdr:relSizeAnchor xmlns:cdr="http://schemas.openxmlformats.org/drawingml/2006/chartDrawing">
    <cdr:from>
      <cdr:x>0.85566</cdr:x>
      <cdr:y>0.83202</cdr:y>
    </cdr:from>
    <cdr:to>
      <cdr:x>0.93341</cdr:x>
      <cdr:y>0.89596</cdr:y>
    </cdr:to>
    <cdr:sp macro="" textlink="">
      <cdr:nvSpPr>
        <cdr:cNvPr id="3" name="TextBox 1">
          <a:extLst xmlns:a="http://schemas.openxmlformats.org/drawingml/2006/main">
            <a:ext uri="{FF2B5EF4-FFF2-40B4-BE49-F238E27FC236}">
              <a16:creationId xmlns:a16="http://schemas.microsoft.com/office/drawing/2014/main" id="{42BAE316-3D3C-480E-9AD5-6C6C963EE7B3}"/>
            </a:ext>
          </a:extLst>
        </cdr:cNvPr>
        <cdr:cNvSpPr txBox="1"/>
      </cdr:nvSpPr>
      <cdr:spPr>
        <a:xfrm xmlns:a="http://schemas.openxmlformats.org/drawingml/2006/main">
          <a:off x="7337425" y="3098800"/>
          <a:ext cx="666750"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Actual</a:t>
          </a:r>
          <a:endParaRPr lang="en-MU"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epartments" displayName="Departments" ref="A4:G18" totalsRowShown="0" headerRowDxfId="66" dataDxfId="65">
  <autoFilter ref="A4:G18" xr:uid="{00000000-0009-0000-0100-000001000000}"/>
  <tableColumns count="7">
    <tableColumn id="1" xr3:uid="{00000000-0010-0000-0000-000001000000}" name="Department" dataDxfId="64"/>
    <tableColumn id="2" xr3:uid="{00000000-0010-0000-0000-000002000000}" name="Address" dataDxfId="63"/>
    <tableColumn id="3" xr3:uid="{00000000-0010-0000-0000-000003000000}" name="Employees" dataDxfId="62"/>
    <tableColumn id="7" xr3:uid="{00000000-0010-0000-0000-000007000000}" name="Conditioned Floor Area (m2)" dataDxfId="61"/>
    <tableColumn id="4" xr3:uid="{00000000-0010-0000-0000-000004000000}" name="Telephone" dataDxfId="60"/>
    <tableColumn id="5" xr3:uid="{00000000-0010-0000-0000-000005000000}" name="Fax" dataDxfId="59"/>
    <tableColumn id="6" xr3:uid="{00000000-0010-0000-0000-000006000000}" name="e-mail" dataDxfId="58"/>
  </tableColumns>
  <tableStyleInfo name="TableStyleMedium2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MeterDetails" displayName="MeterDetails" ref="A1:F3" totalsRowShown="0" headerRowDxfId="57" dataDxfId="56">
  <autoFilter ref="A1:F3" xr:uid="{00000000-0009-0000-0100-000004000000}"/>
  <tableColumns count="6">
    <tableColumn id="1" xr3:uid="{00000000-0010-0000-0100-000001000000}" name="Department" dataDxfId="55"/>
    <tableColumn id="7" xr3:uid="{00000000-0010-0000-0100-000007000000}" name="Account No." dataDxfId="54"/>
    <tableColumn id="2" xr3:uid="{00000000-0010-0000-0100-000002000000}" name="Partner No." dataDxfId="53"/>
    <tableColumn id="3" xr3:uid="{00000000-0010-0000-0100-000003000000}" name="Meter No." dataDxfId="52"/>
    <tableColumn id="4" xr3:uid="{00000000-0010-0000-0100-000004000000}" name="Tariff" dataDxfId="51"/>
    <tableColumn id="5" xr3:uid="{00000000-0010-0000-0100-000005000000}" name="Billing Address" dataDxfId="50"/>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BillData" displayName="BillData" ref="A1:P50" totalsRowShown="0" headerRowDxfId="49" dataDxfId="48">
  <autoFilter ref="A1:P50" xr:uid="{00000000-0009-0000-0100-000005000000}"/>
  <tableColumns count="16">
    <tableColumn id="32" xr3:uid="{00000000-0010-0000-0200-000020000000}" name="Billed Year" dataDxfId="47" dataCellStyle="Comma"/>
    <tableColumn id="33" xr3:uid="{00000000-0010-0000-0200-000021000000}" name="Billed Month" dataDxfId="46" dataCellStyle="Comma"/>
    <tableColumn id="1" xr3:uid="{00000000-0010-0000-0200-000001000000}" name="Meter No." dataDxfId="45"/>
    <tableColumn id="13" xr3:uid="{00000000-0010-0000-0200-00000D000000}" name="Tariff" dataDxfId="44">
      <calculatedColumnFormula>_xlfn.IFNA(INDEX(MeterDetails[],MATCH(BillData[[#This Row],[Meter No.]],MeterDetails[Meter No.],0),5),"")</calculatedColumnFormula>
    </tableColumn>
    <tableColumn id="2" xr3:uid="{00000000-0010-0000-0200-000002000000}" name="Meter Rental (Rs)" dataDxfId="43" dataCellStyle="Comma"/>
    <tableColumn id="3" xr3:uid="{00000000-0010-0000-0200-000003000000}" name="Consumption Units (kWh)" dataDxfId="42" dataCellStyle="Comma"/>
    <tableColumn id="4" xr3:uid="{00000000-0010-0000-0200-000004000000}" name="6-month High Demand (kVA)" dataDxfId="41" dataCellStyle="Comma"/>
    <tableColumn id="5" xr3:uid="{00000000-0010-0000-0200-000005000000}" name="Actual Demand (kVA)" dataDxfId="40" dataCellStyle="Comma"/>
    <tableColumn id="6" xr3:uid="{00000000-0010-0000-0200-000006000000}" name="Excess Demand (kVA)" dataDxfId="39" dataCellStyle="Comma"/>
    <tableColumn id="7" xr3:uid="{00000000-0010-0000-0200-000007000000}" name="kVah" dataDxfId="38" dataCellStyle="Comma"/>
    <tableColumn id="8" xr3:uid="{00000000-0010-0000-0200-000008000000}" name="Power Factor" dataDxfId="37" dataCellStyle="Comma"/>
    <tableColumn id="11" xr3:uid="{00000000-0010-0000-0200-00000B000000}" name="Total Billed (Rs)" dataDxfId="36" dataCellStyle="Comma">
      <calculatedColumnFormula>_xlfn.IFNA(BillData[billed_kwh]+BillData[billed_kva]+BillData[billed_excess]+BillData[Meter Rental (Rs)],"")</calculatedColumnFormula>
    </tableColumn>
    <tableColumn id="14" xr3:uid="{00000000-0010-0000-0200-00000E000000}" name="billed_kwh" dataDxfId="35" dataCellStyle="Comma">
      <calculatedColumnFormula>MAX(BillData[Consumption Units (kWh)]*INDEX(tariffs[],MATCH(BillData[Tariff],tariffs[tariff],0),2),INDEX(tariffs[],MATCH(BillData[Tariff],tariffs[tariff],0),4))</calculatedColumnFormula>
    </tableColumn>
    <tableColumn id="15" xr3:uid="{00000000-0010-0000-0200-00000F000000}" name="billed_kva" dataDxfId="34" dataCellStyle="Comma">
      <calculatedColumnFormula>MAX(BillData[6-month High Demand (kVA)]*IF(INDEX(tariffs[],MATCH(BillData[Tariff],tariffs[tariff],0),3)&gt;0,INDEX(tariffs[],MATCH(BillData[Tariff],tariffs[tariff],0),3),0),INDEX(tariffs[],MATCH(BillData[Tariff],tariffs[tariff],0),5)*IF(INDEX(tariffs[],MATCH(BillData[Tariff],tariffs[tariff],0),3)&gt;0,INDEX(tariffs[],MATCH(BillData[Tariff],tariffs[tariff],0),3),0))</calculatedColumnFormula>
    </tableColumn>
    <tableColumn id="16" xr3:uid="{00000000-0010-0000-0200-000010000000}" name="billed_excess" dataDxfId="33" dataCellStyle="Comma">
      <calculatedColumnFormula>BillData[Excess Demand (kVA)]*INDEX(tariffs[],MATCH(BillData[Tariff], tariffs[tariff],0),6)</calculatedColumnFormula>
    </tableColumn>
    <tableColumn id="9" xr3:uid="{00000000-0010-0000-0200-000009000000}" name="dept" dataDxfId="32" dataCellStyle="Comma">
      <calculatedColumnFormula>VLOOKUP(BillData[[#This Row],[Meter No.]],MeterDetails[Meter No.],6,0)</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riffs" displayName="tariffs" ref="A1:F18" totalsRowShown="0">
  <autoFilter ref="A1:F18" xr:uid="{00000000-0009-0000-0100-000003000000}"/>
  <tableColumns count="6">
    <tableColumn id="1" xr3:uid="{00000000-0010-0000-0300-000001000000}" name="tariff"/>
    <tableColumn id="2" xr3:uid="{00000000-0010-0000-0300-000002000000}" name="cons_units_rate" dataDxfId="31"/>
    <tableColumn id="3" xr3:uid="{00000000-0010-0000-0300-000003000000}" name="six_month_kva_rate" dataDxfId="30"/>
    <tableColumn id="4" xr3:uid="{00000000-0010-0000-0300-000004000000}" name="minimum_charge" dataDxfId="29"/>
    <tableColumn id="5" xr3:uid="{00000000-0010-0000-0300-000005000000}" name="minimum_kva" dataDxfId="28"/>
    <tableColumn id="6" xr3:uid="{00000000-0010-0000-0300-000006000000}" name="excess_kva" dataDxfId="2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Months" displayName="Months" ref="A22:A34" totalsRowShown="0">
  <autoFilter ref="A22:A34" xr:uid="{00000000-0009-0000-0100-000006000000}"/>
  <tableColumns count="1">
    <tableColumn id="1" xr3:uid="{00000000-0010-0000-0400-000001000000}" name="Month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billedYears" displayName="billedYears" ref="E22:Q29" totalsRowShown="0">
  <autoFilter ref="E22:Q29" xr:uid="{00000000-0009-0000-0100-000002000000}"/>
  <tableColumns count="13">
    <tableColumn id="1" xr3:uid="{00000000-0010-0000-0500-000001000000}" name="Years" dataDxfId="26">
      <calculatedColumnFormula>IF(INDIRECT(ADDRESS(ROW()-1,COLUMN()))="Years",MIN(BillData[Billed Year]),IF(MIN(BillData[Billed Year])+ROW()-ROW($C$23)&lt;=MAX(BillData[Billed Year]),MIN(BillData[Billed Year])+ROW()-ROW($C$23),""))</calculatedColumnFormula>
    </tableColumn>
    <tableColumn id="2" xr3:uid="{1601BCC6-0545-4F04-BBBA-745151F95F1B}" name="July" dataDxfId="25">
      <calculatedColumnFormula>IF(SUMIFS(BillData[[Consumption Units (kWh)]:[Consumption Units (kWh)]],BillData[[Billed Year]:[Billed Year]],"="&amp;billedYears[[#This Row],[Years]:[Years]],BillData[[Billed Month]:[Billed Month]],"="&amp;billedYears[[#Headers],[July]])=0,#N/A,SUMIFS(BillData[[Consumption Units (kWh)]:[Consumption Units (kWh)]],BillData[[Billed Year]:[Billed Year]],"="&amp;billedYears[[#This Row],[Years]:[Years]],BillData[[Billed Month]:[Billed Month]],"="&amp;billedYears[[#Headers],[July]]))</calculatedColumnFormula>
    </tableColumn>
    <tableColumn id="3" xr3:uid="{AD674A9E-D974-4FB6-BDA3-8B064AC648A8}" name="August" dataDxfId="24">
      <calculatedColumnFormula>IF(SUMIFS(BillData[[Consumption Units (kWh)]:[Consumption Units (kWh)]],BillData[[Billed Year]:[Billed Year]],"="&amp;billedYears[[#This Row],[Years]:[Years]],BillData[[Billed Month]:[Billed Month]],"="&amp;billedYears[[#Headers],[August]])=0,#N/A,SUMIFS(BillData[[Consumption Units (kWh)]:[Consumption Units (kWh)]],BillData[[Billed Year]:[Billed Year]],"="&amp;billedYears[[#This Row],[Years]:[Years]],BillData[[Billed Month]:[Billed Month]],"="&amp;billedYears[[#Headers],[August]]))</calculatedColumnFormula>
    </tableColumn>
    <tableColumn id="4" xr3:uid="{7D1945A7-25F3-48FC-B2CA-2DDF84E5F841}" name="September" dataDxfId="23">
      <calculatedColumnFormula>IF(SUMIFS(BillData[[Consumption Units (kWh)]:[Consumption Units (kWh)]],BillData[[Billed Year]:[Billed Year]],"="&amp;billedYears[[#This Row],[Years]:[Years]],BillData[[Billed Month]:[Billed Month]],"="&amp;billedYears[[#Headers],[September]])=0,#N/A,SUMIFS(BillData[[Consumption Units (kWh)]:[Consumption Units (kWh)]],BillData[[Billed Year]:[Billed Year]],"="&amp;billedYears[[#This Row],[Years]:[Years]],BillData[[Billed Month]:[Billed Month]],"="&amp;billedYears[[#Headers],[September]]))</calculatedColumnFormula>
    </tableColumn>
    <tableColumn id="5" xr3:uid="{3383180C-DB8C-413B-9B08-2C3B1806DE73}" name="October" dataDxfId="22">
      <calculatedColumnFormula>IF(SUMIFS(BillData[[Consumption Units (kWh)]:[Consumption Units (kWh)]],BillData[[Billed Year]:[Billed Year]],"="&amp;billedYears[[#This Row],[Years]:[Years]],BillData[[Billed Month]:[Billed Month]],"="&amp;billedYears[[#Headers],[October]])=0,#N/A,SUMIFS(BillData[[Consumption Units (kWh)]:[Consumption Units (kWh)]],BillData[[Billed Year]:[Billed Year]],"="&amp;billedYears[[#This Row],[Years]:[Years]],BillData[[Billed Month]:[Billed Month]],"="&amp;billedYears[[#Headers],[October]]))</calculatedColumnFormula>
    </tableColumn>
    <tableColumn id="6" xr3:uid="{085ACDF7-8960-4DC1-92E0-6D6B2A7E5209}" name="November" dataDxfId="21">
      <calculatedColumnFormula>IF(SUMIFS(BillData[[Consumption Units (kWh)]:[Consumption Units (kWh)]],BillData[[Billed Year]:[Billed Year]],"="&amp;billedYears[[#This Row],[Years]:[Years]],BillData[[Billed Month]:[Billed Month]],"="&amp;billedYears[[#Headers],[November]])=0,#N/A,SUMIFS(BillData[[Consumption Units (kWh)]:[Consumption Units (kWh)]],BillData[[Billed Year]:[Billed Year]],"="&amp;billedYears[[#This Row],[Years]:[Years]],BillData[[Billed Month]:[Billed Month]],"="&amp;billedYears[[#Headers],[November]]))</calculatedColumnFormula>
    </tableColumn>
    <tableColumn id="7" xr3:uid="{B9FB351B-4C5B-48C2-8AA5-227DED85619C}" name="December" dataDxfId="20">
      <calculatedColumnFormula>IF(SUMIFS(BillData[[Consumption Units (kWh)]:[Consumption Units (kWh)]],BillData[[Billed Year]:[Billed Year]],"="&amp;billedYears[[#This Row],[Years]:[Years]],BillData[[Billed Month]:[Billed Month]],"="&amp;billedYears[[#Headers],[December]])=0,#N/A,SUMIFS(BillData[[Consumption Units (kWh)]:[Consumption Units (kWh)]],BillData[[Billed Year]:[Billed Year]],"="&amp;billedYears[[#This Row],[Years]:[Years]],BillData[[Billed Month]:[Billed Month]],"="&amp;billedYears[[#Headers],[December]]))</calculatedColumnFormula>
    </tableColumn>
    <tableColumn id="8" xr3:uid="{8A4B141E-4A7F-442A-938D-2D924EB33476}" name="January" dataDxfId="19">
      <calculatedColumnFormula>IF(SUMIFS(BillData[[Consumption Units (kWh)]:[Consumption Units (kWh)]],BillData[[Billed Year]:[Billed Year]],"="&amp;billedYears[[#This Row],[Years]:[Years]],BillData[[Billed Month]:[Billed Month]],"="&amp;billedYears[[#Headers],[January]])=0,#N/A,SUMIFS(BillData[[Consumption Units (kWh)]:[Consumption Units (kWh)]],BillData[[Billed Year]:[Billed Year]],"="&amp;billedYears[[#This Row],[Years]:[Years]],BillData[[Billed Month]:[Billed Month]],"="&amp;billedYears[[#Headers],[January]]))</calculatedColumnFormula>
    </tableColumn>
    <tableColumn id="9" xr3:uid="{468CA82F-8E37-425A-B59F-BF481F1F4CAC}" name="February" dataDxfId="18">
      <calculatedColumnFormula>IF(SUMIFS(BillData[[Consumption Units (kWh)]:[Consumption Units (kWh)]],BillData[[Billed Year]:[Billed Year]],"="&amp;billedYears[[#This Row],[Years]:[Years]],BillData[[Billed Month]:[Billed Month]],"="&amp;billedYears[[#Headers],[February]])=0,#N/A,SUMIFS(BillData[[Consumption Units (kWh)]:[Consumption Units (kWh)]],BillData[[Billed Year]:[Billed Year]],"="&amp;billedYears[[#This Row],[Years]:[Years]],BillData[[Billed Month]:[Billed Month]],"="&amp;billedYears[[#Headers],[February]]))</calculatedColumnFormula>
    </tableColumn>
    <tableColumn id="10" xr3:uid="{335006B2-6B66-4583-AF89-9F8B3C0A1EDE}" name="March" dataDxfId="17">
      <calculatedColumnFormula>IF(SUMIFS(BillData[[Consumption Units (kWh)]:[Consumption Units (kWh)]],BillData[[Billed Year]:[Billed Year]],"="&amp;billedYears[[#This Row],[Years]:[Years]],BillData[[Billed Month]:[Billed Month]],"="&amp;billedYears[[#Headers],[March]])=0,#N/A,SUMIFS(BillData[[Consumption Units (kWh)]:[Consumption Units (kWh)]],BillData[[Billed Year]:[Billed Year]],"="&amp;billedYears[[#This Row],[Years]:[Years]],BillData[[Billed Month]:[Billed Month]],"="&amp;billedYears[[#Headers],[March]]))</calculatedColumnFormula>
    </tableColumn>
    <tableColumn id="11" xr3:uid="{554A7F27-3E19-4397-BBA8-CF20AF5ED41B}" name="April" dataDxfId="16">
      <calculatedColumnFormula>IF(SUMIFS(BillData[[Consumption Units (kWh)]:[Consumption Units (kWh)]],BillData[[Billed Year]:[Billed Year]],"="&amp;billedYears[[#This Row],[Years]:[Years]],BillData[[Billed Month]:[Billed Month]],"="&amp;billedYears[[#Headers],[April]])=0,#N/A,SUMIFS(BillData[[Consumption Units (kWh)]:[Consumption Units (kWh)]],BillData[[Billed Year]:[Billed Year]],"="&amp;billedYears[[#This Row],[Years]:[Years]],BillData[[Billed Month]:[Billed Month]],"="&amp;billedYears[[#Headers],[April]]))</calculatedColumnFormula>
    </tableColumn>
    <tableColumn id="12" xr3:uid="{918E320C-054F-4BB9-9EE6-7427DB19A074}" name="May" dataDxfId="15">
      <calculatedColumnFormula>IF(SUMIFS(BillData[[Consumption Units (kWh)]:[Consumption Units (kWh)]],BillData[[Billed Year]:[Billed Year]],"="&amp;billedYears[[#This Row],[Years]:[Years]],BillData[[Billed Month]:[Billed Month]],"="&amp;billedYears[[#Headers],[May]])=0,#N/A,SUMIFS(BillData[[Consumption Units (kWh)]:[Consumption Units (kWh)]],BillData[[Billed Year]:[Billed Year]],"="&amp;billedYears[[#This Row],[Years]:[Years]],BillData[[Billed Month]:[Billed Month]],"="&amp;billedYears[[#Headers],[May]]))</calculatedColumnFormula>
    </tableColumn>
    <tableColumn id="13" xr3:uid="{DF486FBB-963B-431F-A08F-4A4674073F17}" name="June" dataDxfId="14">
      <calculatedColumnFormula>IF(SUMIFS(BillData[[Consumption Units (kWh)]:[Consumption Units (kWh)]],BillData[[Billed Year]:[Billed Year]],"="&amp;billedYears[[#This Row],[Years]:[Years]],BillData[[Billed Month]:[Billed Month]],"="&amp;billedYears[[#Headers],[June]])=0,#N/A,SUMIFS(BillData[[Consumption Units (kWh)]:[Consumption Units (kWh)]],BillData[[Billed Year]:[Billed Year]],"="&amp;billedYears[[#This Row],[Years]:[Years]],BillData[[Billed Month]:[Billed Month]],"="&amp;billedYears[[#Headers],[June]]))</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FE8A8A8-2525-4F20-AB71-413CE9CF4645}" name="yearlyAverages" displayName="yearlyAverages" ref="E32:Q39" totalsRowShown="0">
  <autoFilter ref="E32:Q39" xr:uid="{B1E613ED-1B97-4F5C-816A-AAFA5EEF5D26}"/>
  <tableColumns count="13">
    <tableColumn id="1" xr3:uid="{676A4E91-540C-4692-A061-D3A062F79C56}" name="Years" dataDxfId="13">
      <calculatedColumnFormula>E23</calculatedColumnFormula>
    </tableColumn>
    <tableColumn id="2" xr3:uid="{34E7A72D-116A-4CB5-85A4-1A5F97F4331F}" name="July" dataDxfId="12">
      <calculatedColumnFormula>IFERROR(IF(COUNTIF($F23:$Q23,"&lt;&gt;#N/A")&lt;=1,#N/A,SUMIF($F23:$Q23,"&lt;&gt;#N/A")/COUNTIF($F23:$Q23,"&lt;&gt;#N/A")),#N/A)</calculatedColumnFormula>
    </tableColumn>
    <tableColumn id="3" xr3:uid="{2DEAB20F-C487-4AB3-800A-A7871C9B9A1B}" name="August" dataDxfId="11">
      <calculatedColumnFormula>IFERROR(IF(COUNTIF($F23:$Q23,"&lt;&gt;#N/A")&lt;=1,#N/A,SUMIF($F23:$Q23,"&lt;&gt;#N/A")/COUNTIF($F23:$Q23,"&lt;&gt;#N/A")),#N/A)</calculatedColumnFormula>
    </tableColumn>
    <tableColumn id="4" xr3:uid="{5E3320FF-AED9-4A72-AC2B-184990A7F162}" name="September" dataDxfId="10">
      <calculatedColumnFormula>IFERROR(IF(COUNTIF($F23:$Q23,"&lt;&gt;#N/A")&lt;=1,#N/A,SUMIF($F23:$Q23,"&lt;&gt;#N/A")/COUNTIF($F23:$Q23,"&lt;&gt;#N/A")),#N/A)</calculatedColumnFormula>
    </tableColumn>
    <tableColumn id="5" xr3:uid="{FECB081D-EEF9-4B81-8ED1-33EFF81C6E6A}" name="October" dataDxfId="9">
      <calculatedColumnFormula>IFERROR(IF(COUNTIF($F23:$Q23,"&lt;&gt;#N/A")&lt;=1,#N/A,SUMIF($F23:$Q23,"&lt;&gt;#N/A")/COUNTIF($F23:$Q23,"&lt;&gt;#N/A")),#N/A)</calculatedColumnFormula>
    </tableColumn>
    <tableColumn id="6" xr3:uid="{BC01801A-145D-4ADB-952C-DB487E6B1453}" name="November" dataDxfId="8">
      <calculatedColumnFormula>IFERROR(IF(COUNTIF($F23:$Q23,"&lt;&gt;#N/A")&lt;=1,#N/A,SUMIF($F23:$Q23,"&lt;&gt;#N/A")/COUNTIF($F23:$Q23,"&lt;&gt;#N/A")),#N/A)</calculatedColumnFormula>
    </tableColumn>
    <tableColumn id="7" xr3:uid="{D60C215F-BDC9-4028-AF05-A48C32DBDE6C}" name="December" dataDxfId="7">
      <calculatedColumnFormula>IFERROR(IF(COUNTIF($F23:$Q23,"&lt;&gt;#N/A")&lt;=1,#N/A,SUMIF($F23:$Q23,"&lt;&gt;#N/A")/COUNTIF($F23:$Q23,"&lt;&gt;#N/A")),#N/A)</calculatedColumnFormula>
    </tableColumn>
    <tableColumn id="8" xr3:uid="{D474BFA0-15FB-4B58-85EB-66CB8E8936D8}" name="January" dataDxfId="6">
      <calculatedColumnFormula>IFERROR(IF(COUNTIF($F23:$Q23,"&lt;&gt;#N/A")&lt;=1,#N/A,SUMIF($F23:$Q23,"&lt;&gt;#N/A")/COUNTIF($F23:$Q23,"&lt;&gt;#N/A")),#N/A)</calculatedColumnFormula>
    </tableColumn>
    <tableColumn id="9" xr3:uid="{C3DA728A-D289-48B2-89EF-3873AD562988}" name="February" dataDxfId="5">
      <calculatedColumnFormula>IFERROR(IF(COUNTIF($F23:$Q23,"&lt;&gt;#N/A")&lt;=1,#N/A,SUMIF($F23:$Q23,"&lt;&gt;#N/A")/COUNTIF($F23:$Q23,"&lt;&gt;#N/A")),#N/A)</calculatedColumnFormula>
    </tableColumn>
    <tableColumn id="10" xr3:uid="{8A618C23-3AAC-41F1-A333-EC3C6560C426}" name="March" dataDxfId="4">
      <calculatedColumnFormula>IFERROR(IF(COUNTIF($F23:$Q23,"&lt;&gt;#N/A")&lt;=1,#N/A,SUMIF($F23:$Q23,"&lt;&gt;#N/A")/COUNTIF($F23:$Q23,"&lt;&gt;#N/A")),#N/A)</calculatedColumnFormula>
    </tableColumn>
    <tableColumn id="11" xr3:uid="{37804170-110C-4EB9-86D4-5B65E6713657}" name="April" dataDxfId="3">
      <calculatedColumnFormula>IFERROR(IF(COUNTIF($F23:$Q23,"&lt;&gt;#N/A")&lt;=1,#N/A,SUMIF($F23:$Q23,"&lt;&gt;#N/A")/COUNTIF($F23:$Q23,"&lt;&gt;#N/A")),#N/A)</calculatedColumnFormula>
    </tableColumn>
    <tableColumn id="12" xr3:uid="{9E559043-086D-4E01-9D8C-A8A74392D866}" name="May" dataDxfId="2">
      <calculatedColumnFormula>IFERROR(IF(COUNTIF($F23:$Q23,"&lt;&gt;#N/A")&lt;=1,#N/A,SUMIF($F23:$Q23,"&lt;&gt;#N/A")/COUNTIF($F23:$Q23,"&lt;&gt;#N/A")),#N/A)</calculatedColumnFormula>
    </tableColumn>
    <tableColumn id="13" xr3:uid="{AD6DC176-9FD5-4FC8-A823-9087F1851F9B}" name="June" dataDxfId="1">
      <calculatedColumnFormula>IFERROR(IF(COUNTIF($F23:$Q23,"&lt;&gt;#N/A")&lt;=1,#N/A,SUMIF($F23:$Q23,"&lt;&gt;#N/A")/COUNTIF($F23:$Q23,"&lt;&gt;#N/A")),#N/A)</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consByDept" displayName="consByDept" ref="A1:M501" totalsRowShown="0">
  <autoFilter ref="A1:M501" xr:uid="{00000000-0009-0000-0100-000007000000}"/>
  <tableColumns count="13">
    <tableColumn id="1" xr3:uid="{00000000-0010-0000-0600-000001000000}" name="Department" dataDxfId="0"/>
    <tableColumn id="2" xr3:uid="{00000000-0010-0000-0600-000002000000}" name="July"/>
    <tableColumn id="3" xr3:uid="{00000000-0010-0000-0600-000003000000}" name="August"/>
    <tableColumn id="4" xr3:uid="{00000000-0010-0000-0600-000004000000}" name="September"/>
    <tableColumn id="5" xr3:uid="{00000000-0010-0000-0600-000005000000}" name="October"/>
    <tableColumn id="6" xr3:uid="{00000000-0010-0000-0600-000006000000}" name="November"/>
    <tableColumn id="7" xr3:uid="{00000000-0010-0000-0600-000007000000}" name="December"/>
    <tableColumn id="8" xr3:uid="{00000000-0010-0000-0600-000008000000}" name="January"/>
    <tableColumn id="9" xr3:uid="{00000000-0010-0000-0600-000009000000}" name="February"/>
    <tableColumn id="10" xr3:uid="{00000000-0010-0000-0600-00000A000000}" name="March"/>
    <tableColumn id="11" xr3:uid="{00000000-0010-0000-0600-00000B000000}" name="April"/>
    <tableColumn id="12" xr3:uid="{00000000-0010-0000-0600-00000C000000}" name="May"/>
    <tableColumn id="13" xr3:uid="{00000000-0010-0000-0600-00000D000000}" name="Jun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0158A-6D2F-4896-9FF0-75F74026C1DE}">
  <dimension ref="A1:C18"/>
  <sheetViews>
    <sheetView tabSelected="1" workbookViewId="0">
      <selection activeCell="C6" sqref="C6"/>
    </sheetView>
  </sheetViews>
  <sheetFormatPr defaultRowHeight="12.75" x14ac:dyDescent="0.2"/>
  <cols>
    <col min="1" max="2" width="13.85546875" customWidth="1"/>
    <col min="3" max="3" width="75" customWidth="1"/>
  </cols>
  <sheetData>
    <row r="1" spans="1:3" ht="15.75" x14ac:dyDescent="0.2">
      <c r="A1" s="49" t="s">
        <v>71</v>
      </c>
      <c r="B1" s="49"/>
      <c r="C1" s="49"/>
    </row>
    <row r="3" spans="1:3" x14ac:dyDescent="0.2">
      <c r="A3" t="s">
        <v>73</v>
      </c>
      <c r="C3" s="47" t="s">
        <v>22</v>
      </c>
    </row>
    <row r="4" spans="1:3" x14ac:dyDescent="0.2">
      <c r="A4" t="s">
        <v>72</v>
      </c>
      <c r="C4" s="48">
        <v>1.1000000000000001</v>
      </c>
    </row>
    <row r="6" spans="1:3" x14ac:dyDescent="0.2">
      <c r="A6" s="46" t="s">
        <v>74</v>
      </c>
      <c r="B6" s="46" t="s">
        <v>84</v>
      </c>
      <c r="C6" s="46" t="s">
        <v>75</v>
      </c>
    </row>
    <row r="7" spans="1:3" ht="51" x14ac:dyDescent="0.2">
      <c r="A7" s="41" t="s">
        <v>76</v>
      </c>
      <c r="B7" s="42" t="s">
        <v>86</v>
      </c>
      <c r="C7" s="43" t="s">
        <v>85</v>
      </c>
    </row>
    <row r="8" spans="1:3" ht="38.25" x14ac:dyDescent="0.2">
      <c r="A8" s="44" t="s">
        <v>87</v>
      </c>
      <c r="B8" s="42" t="s">
        <v>88</v>
      </c>
      <c r="C8" s="43" t="s">
        <v>89</v>
      </c>
    </row>
    <row r="9" spans="1:3" ht="51" x14ac:dyDescent="0.2">
      <c r="A9" s="44" t="s">
        <v>90</v>
      </c>
      <c r="B9" s="42" t="s">
        <v>88</v>
      </c>
      <c r="C9" s="43" t="s">
        <v>94</v>
      </c>
    </row>
    <row r="10" spans="1:3" ht="51" x14ac:dyDescent="0.2">
      <c r="A10" s="44" t="s">
        <v>91</v>
      </c>
      <c r="B10" s="42" t="s">
        <v>88</v>
      </c>
      <c r="C10" s="43" t="s">
        <v>95</v>
      </c>
    </row>
    <row r="11" spans="1:3" ht="25.5" x14ac:dyDescent="0.2">
      <c r="A11" s="45" t="s">
        <v>92</v>
      </c>
      <c r="B11" s="42" t="s">
        <v>86</v>
      </c>
      <c r="C11" s="43" t="s">
        <v>93</v>
      </c>
    </row>
    <row r="12" spans="1:3" x14ac:dyDescent="0.2">
      <c r="A12" s="4"/>
      <c r="B12" s="4"/>
      <c r="C12" s="4"/>
    </row>
    <row r="13" spans="1:3" x14ac:dyDescent="0.2">
      <c r="A13" s="4"/>
      <c r="B13" s="4"/>
      <c r="C13" s="4"/>
    </row>
    <row r="14" spans="1:3" x14ac:dyDescent="0.2">
      <c r="A14" s="4"/>
      <c r="B14" s="4"/>
      <c r="C14" s="4"/>
    </row>
    <row r="15" spans="1:3" x14ac:dyDescent="0.2">
      <c r="A15" s="4"/>
      <c r="B15" s="4"/>
      <c r="C15" s="4"/>
    </row>
    <row r="16" spans="1:3" x14ac:dyDescent="0.2">
      <c r="A16" s="4"/>
      <c r="B16" s="4"/>
      <c r="C16" s="4"/>
    </row>
    <row r="17" spans="1:3" x14ac:dyDescent="0.2">
      <c r="A17" s="4"/>
      <c r="B17" s="4"/>
      <c r="C17" s="4"/>
    </row>
    <row r="18" spans="1:3" x14ac:dyDescent="0.2">
      <c r="A18" s="4"/>
      <c r="B18" s="4"/>
      <c r="C18" s="4"/>
    </row>
  </sheetData>
  <sheetProtection algorithmName="SHA-512" hashValue="bm3k5zgoBIYYxtWn+wQyoMjWp8G/FvdDG8mXYWxUh2mnrO4FtQIA3SCgEsYwoCqsdZPHQe4b8bHoZcC+DqXdSg==" saltValue="7vC3FaH0r/l9krQ3pPChgg==" spinCount="100000" sheet="1" objects="1" scenarios="1"/>
  <mergeCells count="1">
    <mergeCell ref="A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M27"/>
  <sheetViews>
    <sheetView showGridLines="0" view="pageBreakPreview" zoomScale="60" zoomScaleNormal="100" workbookViewId="0">
      <selection sqref="A1:M1"/>
    </sheetView>
  </sheetViews>
  <sheetFormatPr defaultRowHeight="12.75" x14ac:dyDescent="0.2"/>
  <cols>
    <col min="1" max="1" width="23.28515625" style="8" customWidth="1"/>
    <col min="2" max="2" width="10.28515625" customWidth="1"/>
    <col min="10" max="10" width="12" customWidth="1"/>
    <col min="11" max="11" width="12.28515625" customWidth="1"/>
    <col min="12" max="12" width="11.28515625" customWidth="1"/>
  </cols>
  <sheetData>
    <row r="1" spans="1:13" ht="33.75" customHeight="1" x14ac:dyDescent="0.2">
      <c r="A1" s="54" t="s">
        <v>66</v>
      </c>
      <c r="B1" s="54"/>
      <c r="C1" s="54"/>
      <c r="D1" s="54"/>
      <c r="E1" s="54"/>
      <c r="F1" s="54"/>
      <c r="G1" s="54"/>
      <c r="H1" s="54"/>
      <c r="I1" s="54"/>
      <c r="J1" s="54"/>
      <c r="K1" s="54"/>
      <c r="L1" s="54"/>
      <c r="M1" s="54"/>
    </row>
    <row r="2" spans="1:13" ht="27" customHeight="1" x14ac:dyDescent="0.2">
      <c r="A2" s="55" t="s">
        <v>67</v>
      </c>
      <c r="B2" s="55"/>
      <c r="C2" s="55"/>
      <c r="D2" s="55"/>
      <c r="E2" s="55"/>
      <c r="F2" s="55"/>
      <c r="G2" s="55"/>
      <c r="H2" s="55"/>
      <c r="I2" s="55"/>
      <c r="J2" s="55"/>
      <c r="K2" s="55"/>
      <c r="L2" s="55"/>
      <c r="M2" s="55"/>
    </row>
    <row r="3" spans="1:13" ht="33" customHeight="1" x14ac:dyDescent="0.2"/>
    <row r="4" spans="1:13" ht="30.75" customHeight="1" x14ac:dyDescent="0.2">
      <c r="A4" s="37" t="s">
        <v>4</v>
      </c>
      <c r="B4" s="68" t="str">
        <f>Departments!B1</f>
        <v>Your Ministry</v>
      </c>
      <c r="C4" s="69"/>
      <c r="D4" s="69"/>
      <c r="E4" s="69"/>
      <c r="F4" s="69"/>
      <c r="G4" s="69"/>
      <c r="H4" s="69"/>
      <c r="I4" s="69"/>
      <c r="J4" s="69"/>
      <c r="K4" s="69"/>
      <c r="L4" s="69"/>
      <c r="M4" s="69"/>
    </row>
    <row r="5" spans="1:13" ht="44.25" customHeight="1" x14ac:dyDescent="0.2">
      <c r="A5" s="37" t="s">
        <v>77</v>
      </c>
      <c r="B5" s="72" t="str">
        <f>IF(Departments!A5&lt;&gt;"",Departments!A5&amp;IF(COUNTA(Departments[Department])&gt;1,CHAR(10),""),"")&amp;IF(Departments!A6&lt;&gt;"",Departments!A6,"")&amp;IF(COUNTA(Departments!A5:A18)&gt;2," (+"&amp;COUNTA(Departments!A5:A18)-2&amp;")","")</f>
        <v>Your Department</v>
      </c>
      <c r="C5" s="73"/>
      <c r="D5" s="73"/>
      <c r="E5" s="73"/>
      <c r="F5" s="73"/>
      <c r="G5" s="73"/>
      <c r="H5" s="73"/>
      <c r="I5" s="73"/>
      <c r="J5" s="73"/>
      <c r="K5" s="73"/>
      <c r="L5" s="73"/>
      <c r="M5" s="73"/>
    </row>
    <row r="6" spans="1:13" ht="30.75" customHeight="1" x14ac:dyDescent="0.2">
      <c r="A6" s="38" t="s">
        <v>78</v>
      </c>
      <c r="B6" s="66" t="str">
        <f>IF(MIN(BillData[Billed Year])=0,"",IF(MAX(BillData[Billed Year])-MIN(BillData[Billed Year])=0,MIN(BillData[Billed Year]),MIN(BillData[Billed Year])&amp;"-"&amp;MAX(BillData[Billed Year])))</f>
        <v/>
      </c>
      <c r="C6" s="67"/>
      <c r="D6" s="67"/>
      <c r="E6" s="67"/>
      <c r="F6" s="67"/>
      <c r="G6" s="67"/>
      <c r="H6" s="67"/>
      <c r="I6" s="67"/>
      <c r="J6" s="67"/>
      <c r="K6" s="67"/>
      <c r="L6" s="67"/>
      <c r="M6" s="67"/>
    </row>
    <row r="7" spans="1:13" ht="45" customHeight="1" x14ac:dyDescent="0.2"/>
    <row r="8" spans="1:13" ht="38.450000000000003" customHeight="1" x14ac:dyDescent="0.2">
      <c r="A8" s="30" t="s">
        <v>32</v>
      </c>
      <c r="B8" s="62">
        <f>SUM(Departments[Conditioned Floor Area (m2)])</f>
        <v>1</v>
      </c>
      <c r="C8" s="62"/>
      <c r="D8" s="62"/>
      <c r="F8" s="31"/>
      <c r="G8" s="70" t="s">
        <v>55</v>
      </c>
      <c r="H8" s="71"/>
      <c r="I8" s="71"/>
      <c r="J8" s="64">
        <f ca="1">SUM(BillData[Consumption Units (kWh)])/IF(config!C27=0,1,config!C27)*12</f>
        <v>0</v>
      </c>
      <c r="K8" s="64"/>
      <c r="L8" s="64"/>
      <c r="M8" s="64"/>
    </row>
    <row r="9" spans="1:13" ht="38.450000000000003" customHeight="1" x14ac:dyDescent="0.2">
      <c r="A9" s="30" t="s">
        <v>24</v>
      </c>
      <c r="B9" s="63">
        <f>SUM(Departments[Employees])</f>
        <v>1</v>
      </c>
      <c r="C9" s="63"/>
      <c r="D9" s="63"/>
      <c r="F9" s="31"/>
      <c r="G9" s="70" t="s">
        <v>56</v>
      </c>
      <c r="H9" s="71"/>
      <c r="I9" s="71"/>
      <c r="J9" s="65">
        <f ca="1">IFERROR(SUMIF(BillData[Total Billed (Rs)],"&lt;&gt;#N/A",BillData[Total Billed (Rs)])/config!C27*12,0)</f>
        <v>0</v>
      </c>
      <c r="K9" s="65"/>
      <c r="L9" s="65"/>
      <c r="M9" s="65"/>
    </row>
    <row r="10" spans="1:13" ht="47.25" customHeight="1" x14ac:dyDescent="0.2"/>
    <row r="11" spans="1:13" ht="25.15" customHeight="1" x14ac:dyDescent="0.2">
      <c r="A11" s="50" t="s">
        <v>50</v>
      </c>
      <c r="B11" s="50"/>
      <c r="C11" s="50"/>
      <c r="D11" s="50"/>
      <c r="E11" s="50"/>
    </row>
    <row r="12" spans="1:13" ht="38.450000000000003" customHeight="1" x14ac:dyDescent="0.2">
      <c r="A12" s="32" t="s">
        <v>51</v>
      </c>
      <c r="B12" s="59" t="s">
        <v>52</v>
      </c>
      <c r="C12" s="60"/>
      <c r="D12" s="61" t="s">
        <v>53</v>
      </c>
      <c r="E12" s="61"/>
    </row>
    <row r="13" spans="1:13" ht="33.6" customHeight="1" x14ac:dyDescent="0.2">
      <c r="A13" s="33" t="s">
        <v>54</v>
      </c>
      <c r="B13" s="56">
        <f ca="1">IFERROR(J8/B8,"")</f>
        <v>0</v>
      </c>
      <c r="C13" s="57"/>
      <c r="D13" s="58" t="s">
        <v>60</v>
      </c>
      <c r="E13" s="58"/>
      <c r="G13" s="35" t="s">
        <v>79</v>
      </c>
      <c r="H13" s="2"/>
      <c r="I13" s="2"/>
      <c r="J13" s="3" t="e">
        <f>INDEX(BillData[],MATCH(MAX(BillData[Consumption Units (kWh)]),BillData[Consumption Units (kWh)],0),2)</f>
        <v>#N/A</v>
      </c>
      <c r="K13" s="3" t="e">
        <f>INDEX(BillData[],MATCH(MAX(BillData[Consumption Units (kWh)]),BillData[Consumption Units (kWh)],0),1)</f>
        <v>#N/A</v>
      </c>
      <c r="L13" s="36" t="e">
        <f>INDEX(BillData[],MATCH(MAX(BillData[Consumption Units (kWh)]),BillData[Consumption Units (kWh)],0),6)</f>
        <v>#N/A</v>
      </c>
      <c r="M13" s="2" t="s">
        <v>81</v>
      </c>
    </row>
    <row r="14" spans="1:13" ht="33.6" customHeight="1" x14ac:dyDescent="0.2">
      <c r="A14" s="34" t="s">
        <v>57</v>
      </c>
      <c r="B14" s="51">
        <f ca="1">IFERROR(J8/B9,"")</f>
        <v>0</v>
      </c>
      <c r="C14" s="52"/>
      <c r="D14" s="53" t="s">
        <v>58</v>
      </c>
      <c r="E14" s="53"/>
      <c r="G14" s="35" t="s">
        <v>80</v>
      </c>
      <c r="H14" s="2"/>
      <c r="I14" s="2"/>
      <c r="J14" s="3" t="e">
        <f>INDEX(BillData[],MATCH(MIN(BillData[Consumption Units (kWh)]),BillData[Consumption Units (kWh)],0),2)</f>
        <v>#N/A</v>
      </c>
      <c r="K14" s="3" t="e">
        <f>INDEX(BillData[],MATCH(MIN(BillData[Consumption Units (kWh)]),BillData[Consumption Units (kWh)],0),1)</f>
        <v>#N/A</v>
      </c>
      <c r="L14" s="36" t="e">
        <f>INDEX(BillData[],MATCH(MIN(BillData[Consumption Units (kWh)]),BillData[Consumption Units (kWh)],0),6)</f>
        <v>#N/A</v>
      </c>
      <c r="M14" s="2" t="s">
        <v>81</v>
      </c>
    </row>
    <row r="15" spans="1:13" ht="33.6" customHeight="1" x14ac:dyDescent="0.2">
      <c r="A15" s="34" t="s">
        <v>59</v>
      </c>
      <c r="B15" s="51">
        <f ca="1">IFERROR(J9/B8,"")</f>
        <v>0</v>
      </c>
      <c r="C15" s="52"/>
      <c r="D15" s="53" t="s">
        <v>61</v>
      </c>
      <c r="E15" s="53"/>
      <c r="G15" s="2"/>
      <c r="H15" s="2"/>
      <c r="I15" s="2"/>
      <c r="J15" s="2"/>
      <c r="K15" s="2"/>
      <c r="L15" s="2"/>
      <c r="M15" s="2"/>
    </row>
    <row r="16" spans="1:13" x14ac:dyDescent="0.2">
      <c r="A16" s="4"/>
      <c r="B16" s="2"/>
      <c r="C16" s="2"/>
      <c r="D16" s="2"/>
      <c r="E16" s="2"/>
    </row>
    <row r="17" spans="1:5" x14ac:dyDescent="0.2">
      <c r="A17" s="4"/>
      <c r="B17" s="2"/>
      <c r="C17" s="2"/>
      <c r="D17" s="2"/>
      <c r="E17" s="2"/>
    </row>
    <row r="18" spans="1:5" x14ac:dyDescent="0.2">
      <c r="A18" s="4"/>
      <c r="B18" s="2"/>
      <c r="C18" s="2"/>
      <c r="D18" s="2"/>
      <c r="E18" s="2"/>
    </row>
    <row r="19" spans="1:5" x14ac:dyDescent="0.2">
      <c r="A19" s="4"/>
      <c r="B19" s="2"/>
      <c r="C19" s="2"/>
      <c r="D19" s="2"/>
      <c r="E19" s="2"/>
    </row>
    <row r="20" spans="1:5" x14ac:dyDescent="0.2">
      <c r="A20" s="4"/>
      <c r="B20" s="2"/>
      <c r="C20" s="2"/>
      <c r="D20" s="2"/>
      <c r="E20" s="2"/>
    </row>
    <row r="21" spans="1:5" x14ac:dyDescent="0.2">
      <c r="A21" s="4"/>
      <c r="B21" s="2"/>
      <c r="C21" s="2"/>
      <c r="D21" s="2"/>
      <c r="E21" s="2"/>
    </row>
    <row r="22" spans="1:5" x14ac:dyDescent="0.2">
      <c r="A22" s="4"/>
      <c r="B22" s="2"/>
      <c r="C22" s="2"/>
      <c r="D22" s="2"/>
      <c r="E22" s="2"/>
    </row>
    <row r="23" spans="1:5" x14ac:dyDescent="0.2">
      <c r="A23" s="4"/>
      <c r="B23" s="2"/>
      <c r="C23" s="2"/>
      <c r="D23" s="2"/>
      <c r="E23" s="2"/>
    </row>
    <row r="24" spans="1:5" x14ac:dyDescent="0.2">
      <c r="A24" s="4"/>
      <c r="B24" s="2"/>
      <c r="C24" s="2"/>
      <c r="D24" s="2"/>
      <c r="E24" s="2"/>
    </row>
    <row r="25" spans="1:5" x14ac:dyDescent="0.2">
      <c r="A25" s="4"/>
      <c r="B25" s="2"/>
      <c r="C25" s="2"/>
      <c r="D25" s="2"/>
      <c r="E25" s="2"/>
    </row>
    <row r="26" spans="1:5" x14ac:dyDescent="0.2">
      <c r="A26" s="4"/>
      <c r="B26" s="2"/>
      <c r="C26" s="2"/>
      <c r="D26" s="2"/>
      <c r="E26" s="2"/>
    </row>
    <row r="27" spans="1:5" x14ac:dyDescent="0.2">
      <c r="A27" s="4"/>
      <c r="B27" s="2"/>
      <c r="C27" s="2"/>
      <c r="D27" s="2"/>
      <c r="E27" s="2"/>
    </row>
  </sheetData>
  <sheetProtection algorithmName="SHA-512" hashValue="n/uQ6VjLKprxdYS4zB2UxgyErJgw7XoS9SxYz2H9I5TjRc6e1ePVRxU/qpaSW5kvM4Bjae6q9+ltfM+8n7wOrA==" saltValue="HDe8Dd3CVvaWe4PA//v0bQ==" spinCount="100000" sheet="1" objects="1" scenarios="1"/>
  <mergeCells count="20">
    <mergeCell ref="B4:M4"/>
    <mergeCell ref="G8:I8"/>
    <mergeCell ref="G9:I9"/>
    <mergeCell ref="B5:M5"/>
    <mergeCell ref="A11:E11"/>
    <mergeCell ref="B15:C15"/>
    <mergeCell ref="D15:E15"/>
    <mergeCell ref="A1:M1"/>
    <mergeCell ref="A2:M2"/>
    <mergeCell ref="B13:C13"/>
    <mergeCell ref="B14:C14"/>
    <mergeCell ref="D13:E13"/>
    <mergeCell ref="D14:E14"/>
    <mergeCell ref="B12:C12"/>
    <mergeCell ref="D12:E12"/>
    <mergeCell ref="B8:D8"/>
    <mergeCell ref="B9:D9"/>
    <mergeCell ref="J8:M8"/>
    <mergeCell ref="J9:M9"/>
    <mergeCell ref="B6:M6"/>
  </mergeCells>
  <pageMargins left="0.7" right="0.7" top="0.75" bottom="0.75" header="0.3" footer="0.3"/>
  <pageSetup paperSize="9" scale="6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G204"/>
  <sheetViews>
    <sheetView zoomScaleNormal="100" workbookViewId="0">
      <selection activeCell="A5" sqref="A5"/>
    </sheetView>
  </sheetViews>
  <sheetFormatPr defaultRowHeight="12.75" x14ac:dyDescent="0.2"/>
  <cols>
    <col min="1" max="1" width="35.85546875" style="4" customWidth="1"/>
    <col min="2" max="2" width="55.28515625" style="4" customWidth="1"/>
    <col min="3" max="4" width="16.28515625" style="3" customWidth="1"/>
    <col min="5" max="6" width="19.42578125" style="11" customWidth="1"/>
    <col min="7" max="7" width="33.5703125" style="2" customWidth="1"/>
  </cols>
  <sheetData>
    <row r="1" spans="1:7" ht="21.75" customHeight="1" x14ac:dyDescent="0.2">
      <c r="A1" s="29" t="s">
        <v>4</v>
      </c>
      <c r="B1" s="26" t="s">
        <v>83</v>
      </c>
    </row>
    <row r="4" spans="1:7" s="2" customFormat="1" ht="33" customHeight="1" x14ac:dyDescent="0.2">
      <c r="A4" s="15" t="s">
        <v>25</v>
      </c>
      <c r="B4" s="15" t="s">
        <v>26</v>
      </c>
      <c r="C4" s="16" t="s">
        <v>27</v>
      </c>
      <c r="D4" s="17" t="s">
        <v>31</v>
      </c>
      <c r="E4" s="18" t="s">
        <v>28</v>
      </c>
      <c r="F4" s="18" t="s">
        <v>29</v>
      </c>
      <c r="G4" s="19" t="s">
        <v>30</v>
      </c>
    </row>
    <row r="5" spans="1:7" s="2" customFormat="1" ht="33" customHeight="1" x14ac:dyDescent="0.2">
      <c r="A5" s="4" t="s">
        <v>82</v>
      </c>
      <c r="B5" s="4" t="s">
        <v>26</v>
      </c>
      <c r="C5" s="3">
        <v>1</v>
      </c>
      <c r="D5" s="3">
        <v>1</v>
      </c>
      <c r="E5" s="12"/>
      <c r="F5" s="12"/>
      <c r="G5" s="7"/>
    </row>
    <row r="6" spans="1:7" s="2" customFormat="1" ht="33" customHeight="1" x14ac:dyDescent="0.2">
      <c r="A6" s="4"/>
      <c r="B6" s="4"/>
      <c r="C6" s="3"/>
      <c r="D6" s="3"/>
      <c r="E6" s="12"/>
      <c r="F6" s="12"/>
    </row>
    <row r="7" spans="1:7" s="2" customFormat="1" ht="33" customHeight="1" x14ac:dyDescent="0.2">
      <c r="A7" s="4"/>
      <c r="B7" s="4"/>
      <c r="C7" s="3"/>
      <c r="D7" s="3"/>
      <c r="E7" s="12"/>
      <c r="F7" s="12"/>
      <c r="G7" s="7"/>
    </row>
    <row r="8" spans="1:7" s="2" customFormat="1" ht="33" customHeight="1" x14ac:dyDescent="0.2">
      <c r="A8" s="4"/>
      <c r="B8" s="4"/>
      <c r="C8" s="3"/>
      <c r="D8" s="3"/>
      <c r="E8" s="12"/>
      <c r="F8" s="12"/>
      <c r="G8" s="7"/>
    </row>
    <row r="9" spans="1:7" s="2" customFormat="1" ht="33" customHeight="1" x14ac:dyDescent="0.2">
      <c r="A9" s="4"/>
      <c r="B9" s="4"/>
      <c r="C9" s="3"/>
      <c r="D9" s="3"/>
      <c r="E9" s="12"/>
      <c r="F9" s="12"/>
      <c r="G9" s="7"/>
    </row>
    <row r="10" spans="1:7" s="2" customFormat="1" ht="33" customHeight="1" x14ac:dyDescent="0.2">
      <c r="A10" s="4"/>
      <c r="B10" s="4"/>
      <c r="C10" s="3"/>
      <c r="D10" s="3"/>
      <c r="E10" s="12"/>
      <c r="F10" s="12"/>
    </row>
    <row r="11" spans="1:7" s="2" customFormat="1" ht="33" customHeight="1" x14ac:dyDescent="0.2">
      <c r="A11" s="4"/>
      <c r="B11" s="4"/>
      <c r="C11" s="3"/>
      <c r="D11" s="3"/>
      <c r="E11" s="12"/>
      <c r="F11" s="12"/>
    </row>
    <row r="12" spans="1:7" s="2" customFormat="1" ht="33" customHeight="1" x14ac:dyDescent="0.2">
      <c r="A12" s="4"/>
      <c r="B12" s="4"/>
      <c r="C12" s="3"/>
      <c r="D12" s="3"/>
      <c r="E12" s="12"/>
      <c r="F12" s="12"/>
    </row>
    <row r="13" spans="1:7" s="2" customFormat="1" ht="33" customHeight="1" x14ac:dyDescent="0.2">
      <c r="A13" s="4"/>
      <c r="B13" s="4"/>
      <c r="C13" s="3"/>
      <c r="D13" s="3"/>
      <c r="E13" s="12"/>
      <c r="F13" s="12"/>
      <c r="G13" s="7"/>
    </row>
    <row r="14" spans="1:7" s="2" customFormat="1" ht="33" customHeight="1" x14ac:dyDescent="0.2">
      <c r="A14" s="4"/>
      <c r="B14" s="4"/>
      <c r="C14" s="3"/>
      <c r="D14" s="3"/>
      <c r="E14" s="12"/>
      <c r="F14" s="12"/>
      <c r="G14" s="7"/>
    </row>
    <row r="15" spans="1:7" s="2" customFormat="1" ht="33" customHeight="1" x14ac:dyDescent="0.2">
      <c r="A15" s="4"/>
      <c r="B15" s="4"/>
      <c r="C15" s="3"/>
      <c r="D15" s="3"/>
      <c r="E15" s="12"/>
      <c r="F15" s="12"/>
    </row>
    <row r="16" spans="1:7" s="2" customFormat="1" ht="33" customHeight="1" x14ac:dyDescent="0.2">
      <c r="A16" s="4"/>
      <c r="B16" s="4"/>
      <c r="C16" s="3"/>
      <c r="D16" s="3"/>
      <c r="E16" s="12"/>
      <c r="F16" s="12"/>
      <c r="G16" s="7"/>
    </row>
    <row r="17" spans="1:7" s="2" customFormat="1" ht="33" customHeight="1" x14ac:dyDescent="0.2">
      <c r="A17" s="4"/>
      <c r="B17" s="4"/>
      <c r="C17" s="3"/>
      <c r="D17" s="3"/>
      <c r="E17" s="12"/>
      <c r="F17" s="12"/>
      <c r="G17" s="7"/>
    </row>
    <row r="18" spans="1:7" s="2" customFormat="1" ht="33" customHeight="1" x14ac:dyDescent="0.2">
      <c r="A18" s="4"/>
      <c r="B18" s="4"/>
      <c r="C18" s="3"/>
      <c r="D18" s="3"/>
      <c r="E18" s="12"/>
      <c r="F18" s="12"/>
      <c r="G18" s="7"/>
    </row>
    <row r="19" spans="1:7" s="2" customFormat="1" ht="33" customHeight="1" x14ac:dyDescent="0.2">
      <c r="A19" s="4"/>
      <c r="B19" s="4"/>
      <c r="C19" s="3"/>
      <c r="D19" s="3"/>
      <c r="E19" s="11"/>
      <c r="F19" s="11"/>
      <c r="G19" s="5"/>
    </row>
    <row r="20" spans="1:7" s="2" customFormat="1" ht="33" customHeight="1" x14ac:dyDescent="0.2">
      <c r="A20" s="4"/>
      <c r="B20" s="4"/>
      <c r="C20" s="3"/>
      <c r="D20" s="3"/>
      <c r="E20" s="11"/>
      <c r="F20" s="11"/>
      <c r="G20" s="6"/>
    </row>
    <row r="21" spans="1:7" s="2" customFormat="1" ht="33" customHeight="1" x14ac:dyDescent="0.2">
      <c r="A21" s="4"/>
      <c r="B21" s="4"/>
      <c r="C21" s="3"/>
      <c r="D21" s="3"/>
      <c r="E21" s="11"/>
      <c r="F21" s="11"/>
    </row>
    <row r="22" spans="1:7" s="2" customFormat="1" ht="33" customHeight="1" x14ac:dyDescent="0.2">
      <c r="A22" s="4"/>
      <c r="B22" s="4"/>
      <c r="C22" s="3"/>
      <c r="D22" s="3"/>
      <c r="E22" s="11"/>
      <c r="F22" s="11"/>
    </row>
    <row r="23" spans="1:7" s="2" customFormat="1" ht="33" customHeight="1" x14ac:dyDescent="0.2">
      <c r="A23" s="4"/>
      <c r="B23" s="4"/>
      <c r="C23" s="3"/>
      <c r="D23" s="3"/>
      <c r="E23" s="11"/>
      <c r="F23" s="11"/>
    </row>
    <row r="24" spans="1:7" s="2" customFormat="1" ht="33" customHeight="1" x14ac:dyDescent="0.2">
      <c r="A24" s="4"/>
      <c r="B24" s="4"/>
      <c r="C24" s="3"/>
      <c r="D24" s="3"/>
      <c r="E24" s="11"/>
      <c r="F24" s="11"/>
    </row>
    <row r="25" spans="1:7" s="2" customFormat="1" ht="33" customHeight="1" x14ac:dyDescent="0.2">
      <c r="A25" s="4"/>
      <c r="B25" s="4"/>
      <c r="C25" s="3"/>
      <c r="D25" s="3"/>
      <c r="E25" s="11"/>
      <c r="F25" s="11"/>
    </row>
    <row r="26" spans="1:7" s="2" customFormat="1" ht="33" customHeight="1" x14ac:dyDescent="0.2">
      <c r="A26" s="4"/>
      <c r="B26" s="4"/>
      <c r="C26" s="3"/>
      <c r="D26" s="3"/>
      <c r="E26" s="11"/>
      <c r="F26" s="11"/>
    </row>
    <row r="27" spans="1:7" s="2" customFormat="1" ht="33" customHeight="1" x14ac:dyDescent="0.2">
      <c r="A27" s="4"/>
      <c r="B27" s="4"/>
      <c r="C27" s="3"/>
      <c r="D27" s="3"/>
      <c r="E27" s="11"/>
      <c r="F27" s="11"/>
    </row>
    <row r="28" spans="1:7" s="2" customFormat="1" ht="33" customHeight="1" x14ac:dyDescent="0.2">
      <c r="A28" s="4"/>
      <c r="B28" s="4"/>
      <c r="C28" s="3"/>
      <c r="D28" s="3"/>
      <c r="E28" s="11"/>
      <c r="F28" s="11"/>
    </row>
    <row r="29" spans="1:7" s="2" customFormat="1" ht="33" customHeight="1" x14ac:dyDescent="0.2">
      <c r="A29" s="4"/>
      <c r="B29" s="4"/>
      <c r="C29" s="3"/>
      <c r="D29" s="3"/>
      <c r="E29" s="11"/>
      <c r="F29" s="11"/>
    </row>
    <row r="30" spans="1:7" s="2" customFormat="1" ht="33" customHeight="1" x14ac:dyDescent="0.2">
      <c r="A30" s="4"/>
      <c r="B30" s="4"/>
      <c r="C30" s="3"/>
      <c r="D30" s="3"/>
      <c r="E30" s="11"/>
      <c r="F30" s="11"/>
    </row>
    <row r="31" spans="1:7" ht="33" customHeight="1" x14ac:dyDescent="0.2"/>
    <row r="32" spans="1:7" ht="33" customHeight="1" x14ac:dyDescent="0.2"/>
    <row r="33" ht="33" customHeight="1" x14ac:dyDescent="0.2"/>
    <row r="34" ht="33" customHeight="1" x14ac:dyDescent="0.2"/>
    <row r="35" ht="33" customHeight="1" x14ac:dyDescent="0.2"/>
    <row r="36" ht="33" customHeight="1" x14ac:dyDescent="0.2"/>
    <row r="37" ht="33" customHeight="1" x14ac:dyDescent="0.2"/>
    <row r="38" ht="33" customHeight="1" x14ac:dyDescent="0.2"/>
    <row r="39" ht="33" customHeight="1" x14ac:dyDescent="0.2"/>
    <row r="40" ht="33" customHeight="1" x14ac:dyDescent="0.2"/>
    <row r="41" ht="33" customHeight="1" x14ac:dyDescent="0.2"/>
    <row r="42" ht="33" customHeight="1" x14ac:dyDescent="0.2"/>
    <row r="43" ht="33" customHeight="1" x14ac:dyDescent="0.2"/>
    <row r="44" ht="33" customHeight="1" x14ac:dyDescent="0.2"/>
    <row r="45" ht="33" customHeight="1" x14ac:dyDescent="0.2"/>
    <row r="46" ht="33" customHeight="1" x14ac:dyDescent="0.2"/>
    <row r="47" ht="33" customHeight="1" x14ac:dyDescent="0.2"/>
    <row r="48" ht="33" customHeight="1" x14ac:dyDescent="0.2"/>
    <row r="49" ht="33" customHeight="1" x14ac:dyDescent="0.2"/>
    <row r="50" ht="33" customHeight="1" x14ac:dyDescent="0.2"/>
    <row r="51" ht="33" customHeight="1" x14ac:dyDescent="0.2"/>
    <row r="52" ht="33" customHeight="1" x14ac:dyDescent="0.2"/>
    <row r="53" ht="33" customHeight="1" x14ac:dyDescent="0.2"/>
    <row r="54" ht="33" customHeight="1" x14ac:dyDescent="0.2"/>
    <row r="55" ht="33" customHeight="1" x14ac:dyDescent="0.2"/>
    <row r="56" ht="33" customHeight="1" x14ac:dyDescent="0.2"/>
    <row r="57" ht="33" customHeight="1" x14ac:dyDescent="0.2"/>
    <row r="58" ht="33" customHeight="1" x14ac:dyDescent="0.2"/>
    <row r="59" ht="33" customHeight="1" x14ac:dyDescent="0.2"/>
    <row r="60" ht="33" customHeight="1" x14ac:dyDescent="0.2"/>
    <row r="61" ht="33" customHeight="1" x14ac:dyDescent="0.2"/>
    <row r="62" ht="33" customHeight="1" x14ac:dyDescent="0.2"/>
    <row r="63" ht="33" customHeight="1" x14ac:dyDescent="0.2"/>
    <row r="64" ht="33" customHeight="1" x14ac:dyDescent="0.2"/>
    <row r="65" ht="33" customHeight="1" x14ac:dyDescent="0.2"/>
    <row r="66" ht="33" customHeight="1" x14ac:dyDescent="0.2"/>
    <row r="67" ht="33" customHeight="1" x14ac:dyDescent="0.2"/>
    <row r="68" ht="33" customHeight="1" x14ac:dyDescent="0.2"/>
    <row r="69" ht="33" customHeight="1" x14ac:dyDescent="0.2"/>
    <row r="70" ht="33" customHeight="1" x14ac:dyDescent="0.2"/>
    <row r="71" ht="33" customHeight="1" x14ac:dyDescent="0.2"/>
    <row r="72" ht="33" customHeight="1" x14ac:dyDescent="0.2"/>
    <row r="73" ht="33" customHeight="1" x14ac:dyDescent="0.2"/>
    <row r="74" ht="33" customHeight="1" x14ac:dyDescent="0.2"/>
    <row r="75" ht="33" customHeight="1" x14ac:dyDescent="0.2"/>
    <row r="76" ht="33" customHeight="1" x14ac:dyDescent="0.2"/>
    <row r="77" ht="33" customHeight="1" x14ac:dyDescent="0.2"/>
    <row r="78" ht="33" customHeight="1" x14ac:dyDescent="0.2"/>
    <row r="79" ht="33" customHeight="1" x14ac:dyDescent="0.2"/>
    <row r="80" ht="33" customHeight="1" x14ac:dyDescent="0.2"/>
    <row r="81" ht="33" customHeight="1" x14ac:dyDescent="0.2"/>
    <row r="82" ht="33" customHeight="1" x14ac:dyDescent="0.2"/>
    <row r="83" ht="33" customHeight="1" x14ac:dyDescent="0.2"/>
    <row r="84" ht="33" customHeight="1" x14ac:dyDescent="0.2"/>
    <row r="85" ht="33" customHeight="1" x14ac:dyDescent="0.2"/>
    <row r="86" ht="33" customHeight="1" x14ac:dyDescent="0.2"/>
    <row r="87" ht="33" customHeight="1" x14ac:dyDescent="0.2"/>
    <row r="88" ht="33" customHeight="1" x14ac:dyDescent="0.2"/>
    <row r="89" ht="33" customHeight="1" x14ac:dyDescent="0.2"/>
    <row r="90" ht="33" customHeight="1" x14ac:dyDescent="0.2"/>
    <row r="91" ht="33" customHeight="1" x14ac:dyDescent="0.2"/>
    <row r="92" ht="33" customHeight="1" x14ac:dyDescent="0.2"/>
    <row r="93" ht="33" customHeight="1" x14ac:dyDescent="0.2"/>
    <row r="94" ht="33" customHeight="1" x14ac:dyDescent="0.2"/>
    <row r="95" ht="33" customHeight="1" x14ac:dyDescent="0.2"/>
    <row r="96" ht="33" customHeight="1" x14ac:dyDescent="0.2"/>
    <row r="97" ht="33" customHeight="1" x14ac:dyDescent="0.2"/>
    <row r="98" ht="33" customHeight="1" x14ac:dyDescent="0.2"/>
    <row r="99" ht="33" customHeight="1" x14ac:dyDescent="0.2"/>
    <row r="100" ht="33" customHeight="1" x14ac:dyDescent="0.2"/>
    <row r="101" ht="33" customHeight="1" x14ac:dyDescent="0.2"/>
    <row r="102" ht="33" customHeight="1" x14ac:dyDescent="0.2"/>
    <row r="103" ht="33" customHeight="1" x14ac:dyDescent="0.2"/>
    <row r="104" ht="33" customHeight="1" x14ac:dyDescent="0.2"/>
    <row r="105" ht="33" customHeight="1" x14ac:dyDescent="0.2"/>
    <row r="106" ht="33" customHeight="1" x14ac:dyDescent="0.2"/>
    <row r="107" ht="33" customHeight="1" x14ac:dyDescent="0.2"/>
    <row r="108" ht="33" customHeight="1" x14ac:dyDescent="0.2"/>
    <row r="109" ht="33" customHeight="1" x14ac:dyDescent="0.2"/>
    <row r="110" ht="33" customHeight="1" x14ac:dyDescent="0.2"/>
    <row r="111" ht="33" customHeight="1" x14ac:dyDescent="0.2"/>
    <row r="112" ht="33" customHeight="1" x14ac:dyDescent="0.2"/>
    <row r="113" ht="33" customHeight="1" x14ac:dyDescent="0.2"/>
    <row r="114" ht="33" customHeight="1" x14ac:dyDescent="0.2"/>
    <row r="115" ht="33" customHeight="1" x14ac:dyDescent="0.2"/>
    <row r="116" ht="33" customHeight="1" x14ac:dyDescent="0.2"/>
    <row r="117" ht="33" customHeight="1" x14ac:dyDescent="0.2"/>
    <row r="118" ht="33" customHeight="1" x14ac:dyDescent="0.2"/>
    <row r="119" ht="33" customHeight="1" x14ac:dyDescent="0.2"/>
    <row r="120" ht="33" customHeight="1" x14ac:dyDescent="0.2"/>
    <row r="121" ht="33" customHeight="1" x14ac:dyDescent="0.2"/>
    <row r="122" ht="33" customHeight="1" x14ac:dyDescent="0.2"/>
    <row r="123" ht="33" customHeight="1" x14ac:dyDescent="0.2"/>
    <row r="124" ht="33" customHeight="1" x14ac:dyDescent="0.2"/>
    <row r="125" ht="33" customHeight="1" x14ac:dyDescent="0.2"/>
    <row r="126" ht="33" customHeight="1" x14ac:dyDescent="0.2"/>
    <row r="127" ht="33" customHeight="1" x14ac:dyDescent="0.2"/>
    <row r="128" ht="33" customHeight="1" x14ac:dyDescent="0.2"/>
    <row r="129" ht="33" customHeight="1" x14ac:dyDescent="0.2"/>
    <row r="130" ht="33" customHeight="1" x14ac:dyDescent="0.2"/>
    <row r="131" ht="33" customHeight="1" x14ac:dyDescent="0.2"/>
    <row r="132" ht="33" customHeight="1" x14ac:dyDescent="0.2"/>
    <row r="133" ht="33" customHeight="1" x14ac:dyDescent="0.2"/>
    <row r="134" ht="33" customHeight="1" x14ac:dyDescent="0.2"/>
    <row r="135" ht="33" customHeight="1" x14ac:dyDescent="0.2"/>
    <row r="136" ht="33" customHeight="1" x14ac:dyDescent="0.2"/>
    <row r="137" ht="33" customHeight="1" x14ac:dyDescent="0.2"/>
    <row r="138" ht="33" customHeight="1" x14ac:dyDescent="0.2"/>
    <row r="139" ht="33" customHeight="1" x14ac:dyDescent="0.2"/>
    <row r="140" ht="33" customHeight="1" x14ac:dyDescent="0.2"/>
    <row r="141" ht="33" customHeight="1" x14ac:dyDescent="0.2"/>
    <row r="142" ht="33" customHeight="1" x14ac:dyDescent="0.2"/>
    <row r="143" ht="33" customHeight="1" x14ac:dyDescent="0.2"/>
    <row r="144" ht="33" customHeight="1" x14ac:dyDescent="0.2"/>
    <row r="145" ht="33" customHeight="1" x14ac:dyDescent="0.2"/>
    <row r="146" ht="33" customHeight="1" x14ac:dyDescent="0.2"/>
    <row r="147" ht="33" customHeight="1" x14ac:dyDescent="0.2"/>
    <row r="148" ht="33" customHeight="1" x14ac:dyDescent="0.2"/>
    <row r="149" ht="33" customHeight="1" x14ac:dyDescent="0.2"/>
    <row r="150" ht="33" customHeight="1" x14ac:dyDescent="0.2"/>
    <row r="151" ht="33" customHeight="1" x14ac:dyDescent="0.2"/>
    <row r="152" ht="33" customHeight="1" x14ac:dyDescent="0.2"/>
    <row r="153" ht="33" customHeight="1" x14ac:dyDescent="0.2"/>
    <row r="154" ht="33" customHeight="1" x14ac:dyDescent="0.2"/>
    <row r="155" ht="33" customHeight="1" x14ac:dyDescent="0.2"/>
    <row r="156" ht="33" customHeight="1" x14ac:dyDescent="0.2"/>
    <row r="157" ht="33" customHeight="1" x14ac:dyDescent="0.2"/>
    <row r="158" ht="33" customHeight="1" x14ac:dyDescent="0.2"/>
    <row r="159" ht="33" customHeight="1" x14ac:dyDescent="0.2"/>
    <row r="160" ht="33" customHeight="1" x14ac:dyDescent="0.2"/>
    <row r="161" ht="33" customHeight="1" x14ac:dyDescent="0.2"/>
    <row r="162" ht="33" customHeight="1" x14ac:dyDescent="0.2"/>
    <row r="163" ht="33" customHeight="1" x14ac:dyDescent="0.2"/>
    <row r="164" ht="33" customHeight="1" x14ac:dyDescent="0.2"/>
    <row r="165" ht="33" customHeight="1" x14ac:dyDescent="0.2"/>
    <row r="166" ht="33" customHeight="1" x14ac:dyDescent="0.2"/>
    <row r="167" ht="33" customHeight="1" x14ac:dyDescent="0.2"/>
    <row r="168" ht="33" customHeight="1" x14ac:dyDescent="0.2"/>
    <row r="169" ht="33" customHeight="1" x14ac:dyDescent="0.2"/>
    <row r="170" ht="33" customHeight="1" x14ac:dyDescent="0.2"/>
    <row r="171" ht="33" customHeight="1" x14ac:dyDescent="0.2"/>
    <row r="172" ht="33" customHeight="1" x14ac:dyDescent="0.2"/>
    <row r="173" ht="33" customHeight="1" x14ac:dyDescent="0.2"/>
    <row r="174" ht="33" customHeight="1" x14ac:dyDescent="0.2"/>
    <row r="175" ht="33" customHeight="1" x14ac:dyDescent="0.2"/>
    <row r="176" ht="33" customHeight="1" x14ac:dyDescent="0.2"/>
    <row r="177" ht="33" customHeight="1" x14ac:dyDescent="0.2"/>
    <row r="178" ht="33" customHeight="1" x14ac:dyDescent="0.2"/>
    <row r="179" ht="33" customHeight="1" x14ac:dyDescent="0.2"/>
    <row r="180" ht="33" customHeight="1" x14ac:dyDescent="0.2"/>
    <row r="181" ht="33" customHeight="1" x14ac:dyDescent="0.2"/>
    <row r="182" ht="33" customHeight="1" x14ac:dyDescent="0.2"/>
    <row r="183" ht="33" customHeight="1" x14ac:dyDescent="0.2"/>
    <row r="184" ht="33" customHeight="1" x14ac:dyDescent="0.2"/>
    <row r="185" ht="33" customHeight="1" x14ac:dyDescent="0.2"/>
    <row r="186" ht="33" customHeight="1" x14ac:dyDescent="0.2"/>
    <row r="187" ht="33" customHeight="1" x14ac:dyDescent="0.2"/>
    <row r="188" ht="33" customHeight="1" x14ac:dyDescent="0.2"/>
    <row r="189" ht="33" customHeight="1" x14ac:dyDescent="0.2"/>
    <row r="190" ht="33" customHeight="1" x14ac:dyDescent="0.2"/>
    <row r="191" ht="33" customHeight="1" x14ac:dyDescent="0.2"/>
    <row r="192" ht="33" customHeight="1" x14ac:dyDescent="0.2"/>
    <row r="193" ht="33" customHeight="1" x14ac:dyDescent="0.2"/>
    <row r="194" ht="33" customHeight="1" x14ac:dyDescent="0.2"/>
    <row r="195" ht="33" customHeight="1" x14ac:dyDescent="0.2"/>
    <row r="196" ht="33" customHeight="1" x14ac:dyDescent="0.2"/>
    <row r="197" ht="33" customHeight="1" x14ac:dyDescent="0.2"/>
    <row r="198" ht="33" customHeight="1" x14ac:dyDescent="0.2"/>
    <row r="199" ht="33" customHeight="1" x14ac:dyDescent="0.2"/>
    <row r="200" ht="33" customHeight="1" x14ac:dyDescent="0.2"/>
    <row r="201" ht="33" customHeight="1" x14ac:dyDescent="0.2"/>
    <row r="202" ht="33" customHeight="1" x14ac:dyDescent="0.2"/>
    <row r="203" ht="33" customHeight="1" x14ac:dyDescent="0.2"/>
    <row r="204" ht="33" customHeight="1" x14ac:dyDescent="0.2"/>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X3"/>
  <sheetViews>
    <sheetView workbookViewId="0">
      <selection activeCell="D3" sqref="D3"/>
    </sheetView>
  </sheetViews>
  <sheetFormatPr defaultRowHeight="12.75" x14ac:dyDescent="0.2"/>
  <cols>
    <col min="1" max="4" width="23.5703125" style="10" customWidth="1"/>
    <col min="5" max="5" width="19.28515625" style="10" customWidth="1"/>
    <col min="6" max="6" width="40.28515625" style="10" customWidth="1"/>
    <col min="7" max="13" width="8.85546875" style="10"/>
    <col min="14" max="24" width="8.85546875" style="8"/>
  </cols>
  <sheetData>
    <row r="1" spans="1:24" s="2" customFormat="1" ht="33" customHeight="1" x14ac:dyDescent="0.2">
      <c r="A1" s="9" t="s">
        <v>25</v>
      </c>
      <c r="B1" s="9" t="s">
        <v>34</v>
      </c>
      <c r="C1" s="9" t="s">
        <v>35</v>
      </c>
      <c r="D1" s="9" t="s">
        <v>33</v>
      </c>
      <c r="E1" s="9" t="s">
        <v>0</v>
      </c>
      <c r="F1" s="9" t="s">
        <v>36</v>
      </c>
      <c r="G1" s="9"/>
      <c r="H1" s="9"/>
      <c r="I1" s="9"/>
      <c r="J1" s="9"/>
      <c r="K1" s="9"/>
      <c r="L1" s="9"/>
      <c r="M1" s="9"/>
      <c r="N1" s="4"/>
      <c r="O1" s="4"/>
      <c r="P1" s="4"/>
      <c r="Q1" s="4"/>
      <c r="R1" s="4"/>
      <c r="S1" s="4"/>
      <c r="T1" s="4"/>
      <c r="U1" s="4"/>
      <c r="V1" s="4"/>
      <c r="W1" s="4"/>
      <c r="X1" s="4"/>
    </row>
    <row r="2" spans="1:24" s="2" customFormat="1" ht="33" customHeight="1" x14ac:dyDescent="0.2">
      <c r="A2" s="9" t="s">
        <v>82</v>
      </c>
      <c r="B2" s="9"/>
      <c r="C2" s="9"/>
      <c r="D2" s="9"/>
      <c r="E2" s="9"/>
      <c r="F2" s="9"/>
      <c r="G2" s="9"/>
      <c r="H2" s="9"/>
      <c r="I2" s="9"/>
      <c r="J2" s="9"/>
      <c r="K2" s="9"/>
      <c r="L2" s="9"/>
      <c r="M2" s="9"/>
      <c r="N2" s="4"/>
      <c r="O2" s="4"/>
      <c r="P2" s="4"/>
      <c r="Q2" s="4"/>
      <c r="R2" s="4"/>
      <c r="S2" s="4"/>
      <c r="T2" s="4"/>
      <c r="U2" s="4"/>
      <c r="V2" s="4"/>
      <c r="W2" s="4"/>
      <c r="X2" s="4"/>
    </row>
    <row r="3" spans="1:24" s="2" customFormat="1" ht="33" customHeight="1" x14ac:dyDescent="0.2">
      <c r="A3" s="9"/>
      <c r="B3" s="9"/>
      <c r="C3" s="9"/>
      <c r="D3" s="9"/>
      <c r="E3" s="9"/>
      <c r="F3" s="9"/>
      <c r="G3" s="9"/>
      <c r="H3" s="9"/>
      <c r="I3" s="9"/>
      <c r="J3" s="9"/>
      <c r="K3" s="9"/>
      <c r="L3" s="9"/>
      <c r="M3" s="9"/>
      <c r="N3" s="4"/>
      <c r="O3" s="4"/>
      <c r="P3" s="4"/>
      <c r="Q3" s="4"/>
      <c r="R3" s="4"/>
      <c r="S3" s="4"/>
      <c r="T3" s="4"/>
      <c r="U3" s="4"/>
      <c r="V3" s="4"/>
      <c r="W3" s="4"/>
      <c r="X3" s="4"/>
    </row>
  </sheetData>
  <dataValidations count="2">
    <dataValidation type="list" allowBlank="1" showInputMessage="1" showErrorMessage="1" sqref="E2:E3" xr:uid="{00000000-0002-0000-0200-000000000000}">
      <formula1>INDIRECT("tariffs[tariff]")</formula1>
    </dataValidation>
    <dataValidation type="list" allowBlank="1" showInputMessage="1" showErrorMessage="1" sqref="A2:A3" xr:uid="{00000000-0002-0000-0200-000001000000}">
      <formula1>INDIRECT("Departments[Department]")</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T2001"/>
  <sheetViews>
    <sheetView workbookViewId="0">
      <selection activeCell="A2" sqref="A2"/>
    </sheetView>
  </sheetViews>
  <sheetFormatPr defaultRowHeight="12.75" x14ac:dyDescent="0.2"/>
  <cols>
    <col min="1" max="2" width="13.7109375" style="9" customWidth="1"/>
    <col min="3" max="3" width="20.140625" style="9" customWidth="1"/>
    <col min="4" max="4" width="11.140625" style="9" customWidth="1"/>
    <col min="5" max="5" width="16.28515625" style="9" customWidth="1"/>
    <col min="6" max="6" width="15.85546875" style="9" customWidth="1"/>
    <col min="7" max="7" width="16" style="9" customWidth="1"/>
    <col min="8" max="8" width="15.7109375" style="9" customWidth="1"/>
    <col min="9" max="10" width="14.7109375" style="9" customWidth="1"/>
    <col min="11" max="11" width="9.140625" style="14" customWidth="1"/>
    <col min="12" max="12" width="17.7109375" style="9" bestFit="1" customWidth="1"/>
    <col min="13" max="13" width="12.85546875" style="9" hidden="1" customWidth="1"/>
    <col min="14" max="14" width="11.7109375" style="9" hidden="1" customWidth="1"/>
    <col min="15" max="15" width="14.7109375" hidden="1" customWidth="1"/>
    <col min="16" max="16" width="9.140625" hidden="1" customWidth="1"/>
  </cols>
  <sheetData>
    <row r="1" spans="1:20" ht="33" customHeight="1" x14ac:dyDescent="0.2">
      <c r="A1" s="9" t="s">
        <v>38</v>
      </c>
      <c r="B1" s="9" t="s">
        <v>37</v>
      </c>
      <c r="C1" s="9" t="s">
        <v>33</v>
      </c>
      <c r="D1" s="9" t="s">
        <v>0</v>
      </c>
      <c r="E1" s="9" t="s">
        <v>23</v>
      </c>
      <c r="F1" s="9" t="s">
        <v>3</v>
      </c>
      <c r="G1" s="9" t="s">
        <v>42</v>
      </c>
      <c r="H1" s="9" t="s">
        <v>41</v>
      </c>
      <c r="I1" s="9" t="s">
        <v>2</v>
      </c>
      <c r="J1" s="9" t="s">
        <v>5</v>
      </c>
      <c r="K1" s="9" t="s">
        <v>1</v>
      </c>
      <c r="L1" s="14" t="s">
        <v>39</v>
      </c>
      <c r="M1" s="14" t="s">
        <v>44</v>
      </c>
      <c r="N1" s="14" t="s">
        <v>45</v>
      </c>
      <c r="O1" s="14" t="s">
        <v>47</v>
      </c>
      <c r="P1" s="14" t="s">
        <v>65</v>
      </c>
      <c r="Q1" s="9"/>
      <c r="R1" s="9"/>
      <c r="S1" s="9"/>
      <c r="T1" s="9"/>
    </row>
    <row r="2" spans="1:20" ht="33" customHeight="1" x14ac:dyDescent="0.2">
      <c r="A2" s="21"/>
      <c r="B2" s="21"/>
      <c r="C2" s="20"/>
      <c r="D2" s="27" t="str">
        <f>_xlfn.IFNA(INDEX(MeterDetails[],MATCH(BillData[[#This Row],[Meter No.]],MeterDetails[Meter No.],0),5),"")</f>
        <v/>
      </c>
      <c r="E2" s="13"/>
      <c r="F2" s="13"/>
      <c r="G2" s="13"/>
      <c r="H2" s="13"/>
      <c r="I2" s="13"/>
      <c r="J2" s="13"/>
      <c r="K2" s="13"/>
      <c r="L2" s="39" t="str">
        <f>_xlfn.IFNA(BillData[billed_kwh]+BillData[billed_kva]+BillData[billed_excess]+BillData[Meter Rental (Rs)],"")</f>
        <v/>
      </c>
      <c r="M2" s="13" t="e">
        <f>MAX(BillData[Consumption Units (kWh)]*INDEX(tariffs[],MATCH(BillData[Tariff],tariffs[tariff],0),2),INDEX(tariffs[],MATCH(BillData[Tariff],tariffs[tariff],0),4))</f>
        <v>#N/A</v>
      </c>
      <c r="N2"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2" s="13" t="e">
        <f>BillData[Excess Demand (kVA)]*INDEX(tariffs[],MATCH(BillData[Tariff], tariffs[tariff],0),6)</f>
        <v>#N/A</v>
      </c>
      <c r="P2" s="23" t="e">
        <f>VLOOKUP(BillData[[#This Row],[Meter No.]],MeterDetails[Meter No.],6,0)</f>
        <v>#N/A</v>
      </c>
      <c r="Q2" s="9"/>
      <c r="R2" s="9"/>
      <c r="S2" s="9"/>
      <c r="T2" s="9"/>
    </row>
    <row r="3" spans="1:20" ht="33" customHeight="1" x14ac:dyDescent="0.2">
      <c r="A3" s="21"/>
      <c r="B3" s="21"/>
      <c r="C3" s="20"/>
      <c r="D3" s="27" t="str">
        <f>_xlfn.IFNA(INDEX(MeterDetails[],MATCH(BillData[[#This Row],[Meter No.]],MeterDetails[Meter No.],0),5),"")</f>
        <v/>
      </c>
      <c r="E3" s="13"/>
      <c r="F3" s="13"/>
      <c r="G3" s="13"/>
      <c r="H3" s="13"/>
      <c r="I3" s="13"/>
      <c r="J3" s="13"/>
      <c r="K3" s="13"/>
      <c r="L3" s="40"/>
      <c r="M3" s="13" t="e">
        <f>MAX(BillData[Consumption Units (kWh)]*INDEX(tariffs[],MATCH(BillData[Tariff],tariffs[tariff],0),2),INDEX(tariffs[],MATCH(BillData[Tariff],tariffs[tariff],0),4))</f>
        <v>#N/A</v>
      </c>
      <c r="N3" s="1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3" s="13" t="e">
        <f>BillData[Excess Demand (kVA)]*INDEX(tariffs[],MATCH(BillData[Tariff], tariffs[tariff],0),6)</f>
        <v>#N/A</v>
      </c>
      <c r="P3" s="13"/>
      <c r="Q3" s="9"/>
      <c r="R3" s="9"/>
      <c r="S3" s="9"/>
      <c r="T3" s="9"/>
    </row>
    <row r="4" spans="1:20" ht="33" customHeight="1" x14ac:dyDescent="0.2">
      <c r="A4" s="21"/>
      <c r="B4" s="21"/>
      <c r="C4" s="20"/>
      <c r="D4" s="27" t="str">
        <f>_xlfn.IFNA(INDEX(MeterDetails[],MATCH(BillData[[#This Row],[Meter No.]],MeterDetails[Meter No.],0),5),"")</f>
        <v/>
      </c>
      <c r="E4" s="13"/>
      <c r="F4" s="13"/>
      <c r="G4" s="13"/>
      <c r="H4" s="13"/>
      <c r="I4" s="13"/>
      <c r="J4" s="13"/>
      <c r="K4" s="13"/>
      <c r="L4" s="40"/>
      <c r="M4" s="13" t="e">
        <f>MAX(BillData[Consumption Units (kWh)]*INDEX(tariffs[],MATCH(BillData[Tariff],tariffs[tariff],0),2),INDEX(tariffs[],MATCH(BillData[Tariff],tariffs[tariff],0),4))</f>
        <v>#N/A</v>
      </c>
      <c r="N4" s="1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4" s="13" t="e">
        <f>BillData[Excess Demand (kVA)]*INDEX(tariffs[],MATCH(BillData[Tariff], tariffs[tariff],0),6)</f>
        <v>#N/A</v>
      </c>
      <c r="P4" s="13"/>
    </row>
    <row r="5" spans="1:20" ht="33" customHeight="1" x14ac:dyDescent="0.2">
      <c r="A5" s="21"/>
      <c r="B5" s="21"/>
      <c r="C5" s="20"/>
      <c r="D5" s="27" t="str">
        <f>_xlfn.IFNA(INDEX(MeterDetails[],MATCH(BillData[[#This Row],[Meter No.]],MeterDetails[Meter No.],0),5),"")</f>
        <v/>
      </c>
      <c r="E5" s="13"/>
      <c r="F5" s="13"/>
      <c r="G5" s="13"/>
      <c r="H5" s="13"/>
      <c r="I5" s="13"/>
      <c r="J5" s="13"/>
      <c r="K5" s="13"/>
      <c r="L5" s="39"/>
      <c r="M5" s="13" t="e">
        <f>MAX(BillData[Consumption Units (kWh)]*INDEX(tariffs[],MATCH(BillData[Tariff],tariffs[tariff],0),2),INDEX(tariffs[],MATCH(BillData[Tariff],tariffs[tariff],0),4))</f>
        <v>#N/A</v>
      </c>
      <c r="N5" s="1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5" s="13" t="e">
        <f>BillData[Excess Demand (kVA)]*INDEX(tariffs[],MATCH(BillData[Tariff], tariffs[tariff],0),6)</f>
        <v>#N/A</v>
      </c>
      <c r="P5" s="13"/>
    </row>
    <row r="6" spans="1:20" ht="33" customHeight="1" x14ac:dyDescent="0.2">
      <c r="A6" s="21"/>
      <c r="B6" s="21"/>
      <c r="C6" s="20"/>
      <c r="D6" s="27" t="str">
        <f>_xlfn.IFNA(INDEX(MeterDetails[],MATCH(BillData[[#This Row],[Meter No.]],MeterDetails[Meter No.],0),5),"")</f>
        <v/>
      </c>
      <c r="E6" s="13"/>
      <c r="F6" s="13"/>
      <c r="G6" s="13"/>
      <c r="H6" s="13"/>
      <c r="I6" s="13"/>
      <c r="J6" s="13"/>
      <c r="K6" s="13"/>
      <c r="L6" s="39"/>
      <c r="M6" s="13" t="e">
        <f>MAX(BillData[Consumption Units (kWh)]*INDEX(tariffs[],MATCH(BillData[Tariff],tariffs[tariff],0),2),INDEX(tariffs[],MATCH(BillData[Tariff],tariffs[tariff],0),4))</f>
        <v>#N/A</v>
      </c>
      <c r="N6" s="1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6" s="13" t="e">
        <f>BillData[Excess Demand (kVA)]*INDEX(tariffs[],MATCH(BillData[Tariff], tariffs[tariff],0),6)</f>
        <v>#N/A</v>
      </c>
      <c r="P6" s="13"/>
    </row>
    <row r="7" spans="1:20" ht="33" customHeight="1" x14ac:dyDescent="0.2">
      <c r="A7" s="21"/>
      <c r="B7" s="21"/>
      <c r="C7" s="20"/>
      <c r="D7" s="27" t="str">
        <f>_xlfn.IFNA(INDEX(MeterDetails[],MATCH(BillData[[#This Row],[Meter No.]],MeterDetails[Meter No.],0),5),"")</f>
        <v/>
      </c>
      <c r="E7" s="13"/>
      <c r="F7" s="13"/>
      <c r="G7" s="13"/>
      <c r="H7" s="13"/>
      <c r="I7" s="13"/>
      <c r="J7" s="13"/>
      <c r="K7" s="13"/>
      <c r="L7" s="39"/>
      <c r="M7" s="13" t="e">
        <f>MAX(BillData[Consumption Units (kWh)]*INDEX(tariffs[],MATCH(BillData[Tariff],tariffs[tariff],0),2),INDEX(tariffs[],MATCH(BillData[Tariff],tariffs[tariff],0),4))</f>
        <v>#N/A</v>
      </c>
      <c r="N7" s="1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7" s="13" t="e">
        <f>BillData[Excess Demand (kVA)]*INDEX(tariffs[],MATCH(BillData[Tariff], tariffs[tariff],0),6)</f>
        <v>#N/A</v>
      </c>
      <c r="P7" s="13"/>
    </row>
    <row r="8" spans="1:20" ht="33" customHeight="1" x14ac:dyDescent="0.2">
      <c r="A8" s="21"/>
      <c r="B8" s="21"/>
      <c r="C8" s="20"/>
      <c r="D8" s="27" t="str">
        <f>_xlfn.IFNA(INDEX(MeterDetails[],MATCH(BillData[[#This Row],[Meter No.]],MeterDetails[Meter No.],0),5),"")</f>
        <v/>
      </c>
      <c r="E8" s="13"/>
      <c r="F8" s="13"/>
      <c r="G8" s="13"/>
      <c r="H8" s="13"/>
      <c r="I8" s="13"/>
      <c r="J8" s="13"/>
      <c r="K8" s="13"/>
      <c r="L8" s="39"/>
      <c r="M8" s="13" t="e">
        <f>MAX(BillData[Consumption Units (kWh)]*INDEX(tariffs[],MATCH(BillData[Tariff],tariffs[tariff],0),2),INDEX(tariffs[],MATCH(BillData[Tariff],tariffs[tariff],0),4))</f>
        <v>#N/A</v>
      </c>
      <c r="N8" s="1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8" s="13" t="e">
        <f>BillData[Excess Demand (kVA)]*INDEX(tariffs[],MATCH(BillData[Tariff], tariffs[tariff],0),6)</f>
        <v>#N/A</v>
      </c>
      <c r="P8" s="13"/>
    </row>
    <row r="9" spans="1:20" ht="33" customHeight="1" x14ac:dyDescent="0.2">
      <c r="A9" s="21"/>
      <c r="B9" s="21"/>
      <c r="C9" s="20"/>
      <c r="D9" s="27" t="str">
        <f>_xlfn.IFNA(INDEX(MeterDetails[],MATCH(BillData[[#This Row],[Meter No.]],MeterDetails[Meter No.],0),5),"")</f>
        <v/>
      </c>
      <c r="E9" s="13"/>
      <c r="F9" s="13"/>
      <c r="G9" s="13"/>
      <c r="H9" s="13"/>
      <c r="I9" s="13"/>
      <c r="J9" s="13"/>
      <c r="K9" s="13"/>
      <c r="L9" s="39"/>
      <c r="M9" s="13" t="e">
        <f>MAX(BillData[Consumption Units (kWh)]*INDEX(tariffs[],MATCH(BillData[Tariff],tariffs[tariff],0),2),INDEX(tariffs[],MATCH(BillData[Tariff],tariffs[tariff],0),4))</f>
        <v>#N/A</v>
      </c>
      <c r="N9" s="1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9" s="13" t="e">
        <f>BillData[Excess Demand (kVA)]*INDEX(tariffs[],MATCH(BillData[Tariff], tariffs[tariff],0),6)</f>
        <v>#N/A</v>
      </c>
      <c r="P9" s="13"/>
    </row>
    <row r="10" spans="1:20" ht="33" customHeight="1" x14ac:dyDescent="0.2">
      <c r="A10" s="21"/>
      <c r="B10" s="21"/>
      <c r="C10" s="20"/>
      <c r="D10" s="27" t="str">
        <f>_xlfn.IFNA(INDEX(MeterDetails[],MATCH(BillData[[#This Row],[Meter No.]],MeterDetails[Meter No.],0),5),"")</f>
        <v/>
      </c>
      <c r="E10" s="13"/>
      <c r="F10" s="13"/>
      <c r="G10" s="13"/>
      <c r="H10" s="13"/>
      <c r="I10" s="13"/>
      <c r="J10" s="13"/>
      <c r="K10" s="13"/>
      <c r="L10" s="39"/>
      <c r="M10" s="13" t="e">
        <f>MAX(BillData[Consumption Units (kWh)]*INDEX(tariffs[],MATCH(BillData[Tariff],tariffs[tariff],0),2),INDEX(tariffs[],MATCH(BillData[Tariff],tariffs[tariff],0),4))</f>
        <v>#N/A</v>
      </c>
      <c r="N10" s="1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10" s="13" t="e">
        <f>BillData[Excess Demand (kVA)]*INDEX(tariffs[],MATCH(BillData[Tariff], tariffs[tariff],0),6)</f>
        <v>#N/A</v>
      </c>
      <c r="P10" s="13"/>
    </row>
    <row r="11" spans="1:20" ht="33" customHeight="1" x14ac:dyDescent="0.2">
      <c r="A11" s="21"/>
      <c r="B11" s="21"/>
      <c r="C11" s="20"/>
      <c r="D11" s="27" t="str">
        <f>_xlfn.IFNA(INDEX(MeterDetails[],MATCH(BillData[[#This Row],[Meter No.]],MeterDetails[Meter No.],0),5),"")</f>
        <v/>
      </c>
      <c r="E11" s="13"/>
      <c r="F11" s="13"/>
      <c r="G11" s="13"/>
      <c r="H11" s="13"/>
      <c r="I11" s="13"/>
      <c r="J11" s="13"/>
      <c r="K11" s="13"/>
      <c r="L11" s="39"/>
      <c r="M11" s="13" t="e">
        <f>MAX(BillData[Consumption Units (kWh)]*INDEX(tariffs[],MATCH(BillData[Tariff],tariffs[tariff],0),2),INDEX(tariffs[],MATCH(BillData[Tariff],tariffs[tariff],0),4))</f>
        <v>#N/A</v>
      </c>
      <c r="N11" s="1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11" s="13" t="e">
        <f>BillData[Excess Demand (kVA)]*INDEX(tariffs[],MATCH(BillData[Tariff], tariffs[tariff],0),6)</f>
        <v>#N/A</v>
      </c>
      <c r="P11" s="13"/>
    </row>
    <row r="12" spans="1:20" ht="33" customHeight="1" x14ac:dyDescent="0.2">
      <c r="A12" s="21"/>
      <c r="B12" s="21"/>
      <c r="C12" s="20"/>
      <c r="D12" s="27" t="str">
        <f>_xlfn.IFNA(INDEX(MeterDetails[],MATCH(BillData[[#This Row],[Meter No.]],MeterDetails[Meter No.],0),5),"")</f>
        <v/>
      </c>
      <c r="E12" s="13"/>
      <c r="F12" s="13"/>
      <c r="G12" s="13"/>
      <c r="H12" s="13"/>
      <c r="I12" s="13"/>
      <c r="J12" s="13"/>
      <c r="K12" s="13"/>
      <c r="L12" s="39"/>
      <c r="M12" s="13" t="e">
        <f>MAX(BillData[Consumption Units (kWh)]*INDEX(tariffs[],MATCH(BillData[Tariff],tariffs[tariff],0),2),INDEX(tariffs[],MATCH(BillData[Tariff],tariffs[tariff],0),4))</f>
        <v>#N/A</v>
      </c>
      <c r="N12"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12" s="13" t="e">
        <f>BillData[Excess Demand (kVA)]*INDEX(tariffs[],MATCH(BillData[Tariff], tariffs[tariff],0),6)</f>
        <v>#N/A</v>
      </c>
      <c r="P12" s="13"/>
    </row>
    <row r="13" spans="1:20" ht="33" customHeight="1" x14ac:dyDescent="0.2">
      <c r="A13" s="21"/>
      <c r="B13" s="21"/>
      <c r="C13" s="20"/>
      <c r="D13" s="27" t="str">
        <f>_xlfn.IFNA(INDEX(MeterDetails[],MATCH(BillData[[#This Row],[Meter No.]],MeterDetails[Meter No.],0),5),"")</f>
        <v/>
      </c>
      <c r="E13" s="13"/>
      <c r="F13" s="13"/>
      <c r="G13" s="13"/>
      <c r="H13" s="13"/>
      <c r="I13" s="13"/>
      <c r="J13" s="13"/>
      <c r="K13" s="13"/>
      <c r="L13" s="39"/>
      <c r="M13" s="13" t="e">
        <f>MAX(BillData[Consumption Units (kWh)]*INDEX(tariffs[],MATCH(BillData[Tariff],tariffs[tariff],0),2),INDEX(tariffs[],MATCH(BillData[Tariff],tariffs[tariff],0),4))</f>
        <v>#N/A</v>
      </c>
      <c r="N13"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13" s="13" t="e">
        <f>BillData[Excess Demand (kVA)]*INDEX(tariffs[],MATCH(BillData[Tariff], tariffs[tariff],0),6)</f>
        <v>#N/A</v>
      </c>
      <c r="P13" s="13"/>
    </row>
    <row r="14" spans="1:20" ht="33" customHeight="1" x14ac:dyDescent="0.2">
      <c r="A14" s="21"/>
      <c r="B14" s="21"/>
      <c r="C14" s="20"/>
      <c r="D14" s="27" t="str">
        <f>_xlfn.IFNA(INDEX(MeterDetails[],MATCH(BillData[[#This Row],[Meter No.]],MeterDetails[Meter No.],0),5),"")</f>
        <v/>
      </c>
      <c r="E14" s="13"/>
      <c r="F14" s="13"/>
      <c r="G14" s="13"/>
      <c r="H14" s="13"/>
      <c r="I14" s="13"/>
      <c r="J14" s="13"/>
      <c r="K14" s="13"/>
      <c r="L14" s="39"/>
      <c r="M14" s="13" t="e">
        <f>MAX(BillData[Consumption Units (kWh)]*INDEX(tariffs[],MATCH(BillData[Tariff],tariffs[tariff],0),2),INDEX(tariffs[],MATCH(BillData[Tariff],tariffs[tariff],0),4))</f>
        <v>#N/A</v>
      </c>
      <c r="N14"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14" s="13" t="e">
        <f>BillData[Excess Demand (kVA)]*INDEX(tariffs[],MATCH(BillData[Tariff], tariffs[tariff],0),6)</f>
        <v>#N/A</v>
      </c>
      <c r="P14" s="13"/>
    </row>
    <row r="15" spans="1:20" ht="33" customHeight="1" x14ac:dyDescent="0.2">
      <c r="A15" s="21"/>
      <c r="B15" s="21"/>
      <c r="C15" s="20"/>
      <c r="D15" s="25" t="str">
        <f>_xlfn.IFNA(INDEX(MeterDetails[],MATCH(BillData[[#This Row],[Meter No.]],MeterDetails[Meter No.],0),5),"")</f>
        <v/>
      </c>
      <c r="E15" s="13"/>
      <c r="F15" s="13"/>
      <c r="G15" s="13"/>
      <c r="H15" s="13"/>
      <c r="I15" s="13"/>
      <c r="J15" s="13"/>
      <c r="K15" s="13"/>
      <c r="L15" s="39" t="str">
        <f>_xlfn.IFNA(BillData[billed_kwh]+BillData[billed_kva]+BillData[billed_excess]+BillData[Meter Rental (Rs)],"")</f>
        <v/>
      </c>
      <c r="M15" s="13" t="e">
        <f>MAX(BillData[Consumption Units (kWh)]*INDEX(tariffs[],MATCH(BillData[Tariff],tariffs[tariff],0),2),INDEX(tariffs[],MATCH(BillData[Tariff],tariffs[tariff],0),4))</f>
        <v>#N/A</v>
      </c>
      <c r="N15"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15" s="13" t="e">
        <f>BillData[Excess Demand (kVA)]*INDEX(tariffs[],MATCH(BillData[Tariff], tariffs[tariff],0),6)</f>
        <v>#N/A</v>
      </c>
      <c r="P15" s="13"/>
    </row>
    <row r="16" spans="1:20" ht="33" customHeight="1" x14ac:dyDescent="0.2">
      <c r="A16" s="21"/>
      <c r="B16" s="21"/>
      <c r="C16" s="20"/>
      <c r="D16" s="25" t="str">
        <f>_xlfn.IFNA(INDEX(MeterDetails[],MATCH(BillData[[#This Row],[Meter No.]],MeterDetails[Meter No.],0),5),"")</f>
        <v/>
      </c>
      <c r="E16" s="13"/>
      <c r="F16" s="13"/>
      <c r="G16" s="13"/>
      <c r="H16" s="13"/>
      <c r="I16" s="13"/>
      <c r="J16" s="13"/>
      <c r="K16" s="13"/>
      <c r="L16" s="39" t="str">
        <f>_xlfn.IFNA(BillData[billed_kwh]+BillData[billed_kva]+BillData[billed_excess]+BillData[Meter Rental (Rs)],"")</f>
        <v/>
      </c>
      <c r="M16" s="13" t="e">
        <f>MAX(BillData[Consumption Units (kWh)]*INDEX(tariffs[],MATCH(BillData[Tariff],tariffs[tariff],0),2),INDEX(tariffs[],MATCH(BillData[Tariff],tariffs[tariff],0),4))</f>
        <v>#N/A</v>
      </c>
      <c r="N16"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16" s="13" t="e">
        <f>BillData[Excess Demand (kVA)]*INDEX(tariffs[],MATCH(BillData[Tariff], tariffs[tariff],0),6)</f>
        <v>#N/A</v>
      </c>
      <c r="P16" s="13"/>
    </row>
    <row r="17" spans="1:16" ht="33" customHeight="1" x14ac:dyDescent="0.2">
      <c r="A17" s="21"/>
      <c r="B17" s="21"/>
      <c r="C17" s="20"/>
      <c r="D17" s="25" t="str">
        <f>_xlfn.IFNA(INDEX(MeterDetails[],MATCH(BillData[[#This Row],[Meter No.]],MeterDetails[Meter No.],0),5),"")</f>
        <v/>
      </c>
      <c r="E17" s="13"/>
      <c r="F17" s="13"/>
      <c r="G17" s="13"/>
      <c r="H17" s="13"/>
      <c r="I17" s="13"/>
      <c r="J17" s="13"/>
      <c r="K17" s="13"/>
      <c r="L17" s="39" t="str">
        <f>_xlfn.IFNA(BillData[billed_kwh]+BillData[billed_kva]+BillData[billed_excess]+BillData[Meter Rental (Rs)],"")</f>
        <v/>
      </c>
      <c r="M17" s="13" t="e">
        <f>MAX(BillData[Consumption Units (kWh)]*INDEX(tariffs[],MATCH(BillData[Tariff],tariffs[tariff],0),2),INDEX(tariffs[],MATCH(BillData[Tariff],tariffs[tariff],0),4))</f>
        <v>#N/A</v>
      </c>
      <c r="N17"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17" s="13" t="e">
        <f>BillData[Excess Demand (kVA)]*INDEX(tariffs[],MATCH(BillData[Tariff], tariffs[tariff],0),6)</f>
        <v>#N/A</v>
      </c>
      <c r="P17" s="13"/>
    </row>
    <row r="18" spans="1:16" ht="33" customHeight="1" x14ac:dyDescent="0.2">
      <c r="A18" s="21"/>
      <c r="B18" s="21"/>
      <c r="C18" s="20"/>
      <c r="D18" s="25" t="str">
        <f>_xlfn.IFNA(INDEX(MeterDetails[],MATCH(BillData[[#This Row],[Meter No.]],MeterDetails[Meter No.],0),5),"")</f>
        <v/>
      </c>
      <c r="E18" s="13"/>
      <c r="F18" s="13"/>
      <c r="G18" s="13"/>
      <c r="H18" s="13"/>
      <c r="I18" s="13"/>
      <c r="J18" s="13"/>
      <c r="K18" s="13"/>
      <c r="L18" s="39" t="str">
        <f>_xlfn.IFNA(BillData[billed_kwh]+BillData[billed_kva]+BillData[billed_excess]+BillData[Meter Rental (Rs)],"")</f>
        <v/>
      </c>
      <c r="M18" s="13" t="e">
        <f>MAX(BillData[Consumption Units (kWh)]*INDEX(tariffs[],MATCH(BillData[Tariff],tariffs[tariff],0),2),INDEX(tariffs[],MATCH(BillData[Tariff],tariffs[tariff],0),4))</f>
        <v>#N/A</v>
      </c>
      <c r="N18"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18" s="13" t="e">
        <f>BillData[Excess Demand (kVA)]*INDEX(tariffs[],MATCH(BillData[Tariff], tariffs[tariff],0),6)</f>
        <v>#N/A</v>
      </c>
      <c r="P18" s="13"/>
    </row>
    <row r="19" spans="1:16" ht="33" customHeight="1" x14ac:dyDescent="0.2">
      <c r="A19" s="21"/>
      <c r="B19" s="21"/>
      <c r="C19" s="20"/>
      <c r="D19" s="25" t="str">
        <f>_xlfn.IFNA(INDEX(MeterDetails[],MATCH(BillData[[#This Row],[Meter No.]],MeterDetails[Meter No.],0),5),"")</f>
        <v/>
      </c>
      <c r="E19" s="13"/>
      <c r="F19" s="13"/>
      <c r="G19" s="13"/>
      <c r="H19" s="13"/>
      <c r="I19" s="13"/>
      <c r="J19" s="13"/>
      <c r="K19" s="13"/>
      <c r="L19" s="39" t="str">
        <f>_xlfn.IFNA(BillData[billed_kwh]+BillData[billed_kva]+BillData[billed_excess]+BillData[Meter Rental (Rs)],"")</f>
        <v/>
      </c>
      <c r="M19" s="13" t="e">
        <f>MAX(BillData[Consumption Units (kWh)]*INDEX(tariffs[],MATCH(BillData[Tariff],tariffs[tariff],0),2),INDEX(tariffs[],MATCH(BillData[Tariff],tariffs[tariff],0),4))</f>
        <v>#N/A</v>
      </c>
      <c r="N19"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19" s="13" t="e">
        <f>BillData[Excess Demand (kVA)]*INDEX(tariffs[],MATCH(BillData[Tariff], tariffs[tariff],0),6)</f>
        <v>#N/A</v>
      </c>
      <c r="P19" s="13"/>
    </row>
    <row r="20" spans="1:16" ht="33" customHeight="1" x14ac:dyDescent="0.2">
      <c r="A20" s="21"/>
      <c r="B20" s="21"/>
      <c r="C20" s="20"/>
      <c r="D20" s="25" t="str">
        <f>_xlfn.IFNA(INDEX(MeterDetails[],MATCH(BillData[[#This Row],[Meter No.]],MeterDetails[Meter No.],0),5),"")</f>
        <v/>
      </c>
      <c r="E20" s="13"/>
      <c r="F20" s="13"/>
      <c r="G20" s="13"/>
      <c r="H20" s="13"/>
      <c r="I20" s="13"/>
      <c r="J20" s="13"/>
      <c r="K20" s="13"/>
      <c r="L20" s="39" t="str">
        <f>_xlfn.IFNA(BillData[billed_kwh]+BillData[billed_kva]+BillData[billed_excess]+BillData[Meter Rental (Rs)],"")</f>
        <v/>
      </c>
      <c r="M20" s="13" t="e">
        <f>MAX(BillData[Consumption Units (kWh)]*INDEX(tariffs[],MATCH(BillData[Tariff],tariffs[tariff],0),2),INDEX(tariffs[],MATCH(BillData[Tariff],tariffs[tariff],0),4))</f>
        <v>#N/A</v>
      </c>
      <c r="N20"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20" s="13" t="e">
        <f>BillData[Excess Demand (kVA)]*INDEX(tariffs[],MATCH(BillData[Tariff], tariffs[tariff],0),6)</f>
        <v>#N/A</v>
      </c>
      <c r="P20" s="13"/>
    </row>
    <row r="21" spans="1:16" ht="33" customHeight="1" x14ac:dyDescent="0.2">
      <c r="A21" s="21"/>
      <c r="B21" s="21"/>
      <c r="C21" s="20"/>
      <c r="D21" s="25" t="str">
        <f>_xlfn.IFNA(INDEX(MeterDetails[],MATCH(BillData[[#This Row],[Meter No.]],MeterDetails[Meter No.],0),5),"")</f>
        <v/>
      </c>
      <c r="E21" s="13"/>
      <c r="F21" s="13"/>
      <c r="G21" s="13"/>
      <c r="H21" s="13"/>
      <c r="I21" s="13"/>
      <c r="J21" s="13"/>
      <c r="K21" s="13"/>
      <c r="L21" s="39" t="str">
        <f>_xlfn.IFNA(BillData[billed_kwh]+BillData[billed_kva]+BillData[billed_excess]+BillData[Meter Rental (Rs)],"")</f>
        <v/>
      </c>
      <c r="M21" s="13" t="e">
        <f>MAX(BillData[Consumption Units (kWh)]*INDEX(tariffs[],MATCH(BillData[Tariff],tariffs[tariff],0),2),INDEX(tariffs[],MATCH(BillData[Tariff],tariffs[tariff],0),4))</f>
        <v>#N/A</v>
      </c>
      <c r="N21"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21" s="13" t="e">
        <f>BillData[Excess Demand (kVA)]*INDEX(tariffs[],MATCH(BillData[Tariff], tariffs[tariff],0),6)</f>
        <v>#N/A</v>
      </c>
      <c r="P21" s="13"/>
    </row>
    <row r="22" spans="1:16" ht="33" customHeight="1" x14ac:dyDescent="0.2">
      <c r="A22" s="21"/>
      <c r="B22" s="21"/>
      <c r="C22" s="20"/>
      <c r="D22" s="25" t="str">
        <f>_xlfn.IFNA(INDEX(MeterDetails[],MATCH(BillData[[#This Row],[Meter No.]],MeterDetails[Meter No.],0),5),"")</f>
        <v/>
      </c>
      <c r="E22" s="13"/>
      <c r="F22" s="13"/>
      <c r="G22" s="13"/>
      <c r="H22" s="13"/>
      <c r="I22" s="13"/>
      <c r="J22" s="13"/>
      <c r="K22" s="13"/>
      <c r="L22" s="39" t="str">
        <f>_xlfn.IFNA(BillData[billed_kwh]+BillData[billed_kva]+BillData[billed_excess]+BillData[Meter Rental (Rs)],"")</f>
        <v/>
      </c>
      <c r="M22" s="13" t="e">
        <f>MAX(BillData[Consumption Units (kWh)]*INDEX(tariffs[],MATCH(BillData[Tariff],tariffs[tariff],0),2),INDEX(tariffs[],MATCH(BillData[Tariff],tariffs[tariff],0),4))</f>
        <v>#N/A</v>
      </c>
      <c r="N22"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22" s="13" t="e">
        <f>BillData[Excess Demand (kVA)]*INDEX(tariffs[],MATCH(BillData[Tariff], tariffs[tariff],0),6)</f>
        <v>#N/A</v>
      </c>
      <c r="P22" s="13"/>
    </row>
    <row r="23" spans="1:16" ht="33" customHeight="1" x14ac:dyDescent="0.2">
      <c r="A23" s="21"/>
      <c r="B23" s="21"/>
      <c r="C23" s="20"/>
      <c r="D23" s="25" t="str">
        <f>_xlfn.IFNA(INDEX(MeterDetails[],MATCH(BillData[[#This Row],[Meter No.]],MeterDetails[Meter No.],0),5),"")</f>
        <v/>
      </c>
      <c r="E23" s="13"/>
      <c r="F23" s="13"/>
      <c r="G23" s="13"/>
      <c r="H23" s="13"/>
      <c r="I23" s="13"/>
      <c r="J23" s="13"/>
      <c r="K23" s="13"/>
      <c r="L23" s="39" t="str">
        <f>_xlfn.IFNA(BillData[billed_kwh]+BillData[billed_kva]+BillData[billed_excess]+BillData[Meter Rental (Rs)],"")</f>
        <v/>
      </c>
      <c r="M23" s="13" t="e">
        <f>MAX(BillData[Consumption Units (kWh)]*INDEX(tariffs[],MATCH(BillData[Tariff],tariffs[tariff],0),2),INDEX(tariffs[],MATCH(BillData[Tariff],tariffs[tariff],0),4))</f>
        <v>#N/A</v>
      </c>
      <c r="N23"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23" s="13" t="e">
        <f>BillData[Excess Demand (kVA)]*INDEX(tariffs[],MATCH(BillData[Tariff], tariffs[tariff],0),6)</f>
        <v>#N/A</v>
      </c>
      <c r="P23" s="13"/>
    </row>
    <row r="24" spans="1:16" ht="33" customHeight="1" x14ac:dyDescent="0.2">
      <c r="A24" s="21"/>
      <c r="B24" s="21"/>
      <c r="C24" s="20"/>
      <c r="D24" s="25" t="str">
        <f>_xlfn.IFNA(INDEX(MeterDetails[],MATCH(BillData[[#This Row],[Meter No.]],MeterDetails[Meter No.],0),5),"")</f>
        <v/>
      </c>
      <c r="E24" s="13"/>
      <c r="F24" s="13"/>
      <c r="G24" s="13"/>
      <c r="H24" s="13"/>
      <c r="I24" s="13"/>
      <c r="J24" s="13"/>
      <c r="K24" s="13"/>
      <c r="L24" s="39" t="str">
        <f>_xlfn.IFNA(BillData[billed_kwh]+BillData[billed_kva]+BillData[billed_excess]+BillData[Meter Rental (Rs)],"")</f>
        <v/>
      </c>
      <c r="M24" s="13" t="e">
        <f>MAX(BillData[Consumption Units (kWh)]*INDEX(tariffs[],MATCH(BillData[Tariff],tariffs[tariff],0),2),INDEX(tariffs[],MATCH(BillData[Tariff],tariffs[tariff],0),4))</f>
        <v>#N/A</v>
      </c>
      <c r="N24"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24" s="13" t="e">
        <f>BillData[Excess Demand (kVA)]*INDEX(tariffs[],MATCH(BillData[Tariff], tariffs[tariff],0),6)</f>
        <v>#N/A</v>
      </c>
      <c r="P24" s="13"/>
    </row>
    <row r="25" spans="1:16" ht="33" customHeight="1" x14ac:dyDescent="0.2">
      <c r="A25" s="21"/>
      <c r="B25" s="21"/>
      <c r="C25" s="20"/>
      <c r="D25" s="25" t="str">
        <f>_xlfn.IFNA(INDEX(MeterDetails[],MATCH(BillData[[#This Row],[Meter No.]],MeterDetails[Meter No.],0),5),"")</f>
        <v/>
      </c>
      <c r="E25" s="13"/>
      <c r="F25" s="13"/>
      <c r="G25" s="13"/>
      <c r="H25" s="13"/>
      <c r="I25" s="13"/>
      <c r="J25" s="13"/>
      <c r="K25" s="13"/>
      <c r="L25" s="39" t="str">
        <f>_xlfn.IFNA(BillData[billed_kwh]+BillData[billed_kva]+BillData[billed_excess]+BillData[Meter Rental (Rs)],"")</f>
        <v/>
      </c>
      <c r="M25" s="13" t="e">
        <f>MAX(BillData[Consumption Units (kWh)]*INDEX(tariffs[],MATCH(BillData[Tariff],tariffs[tariff],0),2),INDEX(tariffs[],MATCH(BillData[Tariff],tariffs[tariff],0),4))</f>
        <v>#N/A</v>
      </c>
      <c r="N25"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25" s="13" t="e">
        <f>BillData[Excess Demand (kVA)]*INDEX(tariffs[],MATCH(BillData[Tariff], tariffs[tariff],0),6)</f>
        <v>#N/A</v>
      </c>
      <c r="P25" s="13"/>
    </row>
    <row r="26" spans="1:16" ht="33" customHeight="1" x14ac:dyDescent="0.2">
      <c r="A26" s="21"/>
      <c r="B26" s="21"/>
      <c r="C26" s="20"/>
      <c r="D26" s="25" t="str">
        <f>_xlfn.IFNA(INDEX(MeterDetails[],MATCH(BillData[[#This Row],[Meter No.]],MeterDetails[Meter No.],0),5),"")</f>
        <v/>
      </c>
      <c r="E26" s="13"/>
      <c r="F26" s="13"/>
      <c r="G26" s="13"/>
      <c r="H26" s="13"/>
      <c r="I26" s="13"/>
      <c r="J26" s="13"/>
      <c r="K26" s="13"/>
      <c r="L26" s="39" t="str">
        <f>_xlfn.IFNA(BillData[billed_kwh]+BillData[billed_kva]+BillData[billed_excess]+BillData[Meter Rental (Rs)],"")</f>
        <v/>
      </c>
      <c r="M26" s="13" t="e">
        <f>MAX(BillData[Consumption Units (kWh)]*INDEX(tariffs[],MATCH(BillData[Tariff],tariffs[tariff],0),2),INDEX(tariffs[],MATCH(BillData[Tariff],tariffs[tariff],0),4))</f>
        <v>#N/A</v>
      </c>
      <c r="N26"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26" s="13" t="e">
        <f>BillData[Excess Demand (kVA)]*INDEX(tariffs[],MATCH(BillData[Tariff], tariffs[tariff],0),6)</f>
        <v>#N/A</v>
      </c>
      <c r="P26" s="13"/>
    </row>
    <row r="27" spans="1:16" ht="33" customHeight="1" x14ac:dyDescent="0.2">
      <c r="A27" s="21"/>
      <c r="B27" s="22"/>
      <c r="C27" s="20"/>
      <c r="D27" s="25" t="str">
        <f>_xlfn.IFNA(INDEX(MeterDetails[],MATCH(BillData[[#This Row],[Meter No.]],MeterDetails[Meter No.],0),5),"")</f>
        <v/>
      </c>
      <c r="E27" s="13"/>
      <c r="F27" s="13"/>
      <c r="G27" s="13"/>
      <c r="H27" s="13"/>
      <c r="I27" s="13"/>
      <c r="J27" s="13"/>
      <c r="K27" s="13"/>
      <c r="L27" s="39" t="str">
        <f>_xlfn.IFNA(BillData[billed_kwh]+BillData[billed_kva]+BillData[billed_excess]+BillData[Meter Rental (Rs)],"")</f>
        <v/>
      </c>
      <c r="M27" s="13" t="e">
        <f>MAX(BillData[Consumption Units (kWh)]*INDEX(tariffs[],MATCH(BillData[Tariff],tariffs[tariff],0),2),INDEX(tariffs[],MATCH(BillData[Tariff],tariffs[tariff],0),4))</f>
        <v>#N/A</v>
      </c>
      <c r="N27"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27" s="13" t="e">
        <f>BillData[Excess Demand (kVA)]*INDEX(tariffs[],MATCH(BillData[Tariff], tariffs[tariff],0),6)</f>
        <v>#N/A</v>
      </c>
      <c r="P27" s="13"/>
    </row>
    <row r="28" spans="1:16" ht="33" customHeight="1" x14ac:dyDescent="0.2">
      <c r="A28" s="21"/>
      <c r="B28" s="22"/>
      <c r="C28" s="20"/>
      <c r="D28" s="25" t="str">
        <f>_xlfn.IFNA(INDEX(MeterDetails[],MATCH(BillData[[#This Row],[Meter No.]],MeterDetails[Meter No.],0),5),"")</f>
        <v/>
      </c>
      <c r="E28" s="13"/>
      <c r="F28" s="13"/>
      <c r="G28" s="13"/>
      <c r="H28" s="13"/>
      <c r="I28" s="13"/>
      <c r="J28" s="13"/>
      <c r="K28" s="13"/>
      <c r="L28" s="39" t="str">
        <f>_xlfn.IFNA(BillData[billed_kwh]+BillData[billed_kva]+BillData[billed_excess]+BillData[Meter Rental (Rs)],"")</f>
        <v/>
      </c>
      <c r="M28" s="13" t="e">
        <f>MAX(BillData[Consumption Units (kWh)]*INDEX(tariffs[],MATCH(BillData[Tariff],tariffs[tariff],0),2),INDEX(tariffs[],MATCH(BillData[Tariff],tariffs[tariff],0),4))</f>
        <v>#N/A</v>
      </c>
      <c r="N28"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28" s="13" t="e">
        <f>BillData[Excess Demand (kVA)]*INDEX(tariffs[],MATCH(BillData[Tariff], tariffs[tariff],0),6)</f>
        <v>#N/A</v>
      </c>
      <c r="P28" s="13"/>
    </row>
    <row r="29" spans="1:16" ht="33" customHeight="1" x14ac:dyDescent="0.2">
      <c r="A29" s="21"/>
      <c r="B29" s="22"/>
      <c r="C29" s="20"/>
      <c r="D29" s="25" t="str">
        <f>_xlfn.IFNA(INDEX(MeterDetails[],MATCH(BillData[[#This Row],[Meter No.]],MeterDetails[Meter No.],0),5),"")</f>
        <v/>
      </c>
      <c r="E29" s="13"/>
      <c r="F29" s="13"/>
      <c r="G29" s="13"/>
      <c r="H29" s="13"/>
      <c r="I29" s="13"/>
      <c r="J29" s="13"/>
      <c r="K29" s="13"/>
      <c r="L29" s="39" t="str">
        <f>_xlfn.IFNA(BillData[billed_kwh]+BillData[billed_kva]+BillData[billed_excess]+BillData[Meter Rental (Rs)],"")</f>
        <v/>
      </c>
      <c r="M29" s="13" t="e">
        <f>MAX(BillData[Consumption Units (kWh)]*INDEX(tariffs[],MATCH(BillData[Tariff],tariffs[tariff],0),2),INDEX(tariffs[],MATCH(BillData[Tariff],tariffs[tariff],0),4))</f>
        <v>#N/A</v>
      </c>
      <c r="N29"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29" s="13" t="e">
        <f>BillData[Excess Demand (kVA)]*INDEX(tariffs[],MATCH(BillData[Tariff], tariffs[tariff],0),6)</f>
        <v>#N/A</v>
      </c>
      <c r="P29" s="13"/>
    </row>
    <row r="30" spans="1:16" ht="33" customHeight="1" x14ac:dyDescent="0.2">
      <c r="A30" s="21"/>
      <c r="B30" s="22"/>
      <c r="C30" s="20"/>
      <c r="D30" s="25" t="str">
        <f>_xlfn.IFNA(INDEX(MeterDetails[],MATCH(BillData[[#This Row],[Meter No.]],MeterDetails[Meter No.],0),5),"")</f>
        <v/>
      </c>
      <c r="E30" s="13"/>
      <c r="F30" s="13"/>
      <c r="G30" s="13"/>
      <c r="H30" s="13"/>
      <c r="I30" s="13"/>
      <c r="J30" s="13"/>
      <c r="K30" s="13"/>
      <c r="L30" s="39" t="str">
        <f>_xlfn.IFNA(BillData[billed_kwh]+BillData[billed_kva]+BillData[billed_excess]+BillData[Meter Rental (Rs)],"")</f>
        <v/>
      </c>
      <c r="M30" s="13" t="e">
        <f>MAX(BillData[Consumption Units (kWh)]*INDEX(tariffs[],MATCH(BillData[Tariff],tariffs[tariff],0),2),INDEX(tariffs[],MATCH(BillData[Tariff],tariffs[tariff],0),4))</f>
        <v>#N/A</v>
      </c>
      <c r="N30"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30" s="13" t="e">
        <f>BillData[Excess Demand (kVA)]*INDEX(tariffs[],MATCH(BillData[Tariff], tariffs[tariff],0),6)</f>
        <v>#N/A</v>
      </c>
      <c r="P30" s="13"/>
    </row>
    <row r="31" spans="1:16" ht="33" customHeight="1" x14ac:dyDescent="0.2">
      <c r="A31" s="21"/>
      <c r="B31" s="22"/>
      <c r="C31" s="20"/>
      <c r="D31" s="25" t="str">
        <f>_xlfn.IFNA(INDEX(MeterDetails[],MATCH(BillData[[#This Row],[Meter No.]],MeterDetails[Meter No.],0),5),"")</f>
        <v/>
      </c>
      <c r="E31" s="13"/>
      <c r="F31" s="13"/>
      <c r="G31" s="13"/>
      <c r="H31" s="13"/>
      <c r="I31" s="13"/>
      <c r="J31" s="13"/>
      <c r="K31" s="13"/>
      <c r="L31" s="39" t="str">
        <f>_xlfn.IFNA(BillData[billed_kwh]+BillData[billed_kva]+BillData[billed_excess]+BillData[Meter Rental (Rs)],"")</f>
        <v/>
      </c>
      <c r="M31" s="13" t="e">
        <f>MAX(BillData[Consumption Units (kWh)]*INDEX(tariffs[],MATCH(BillData[Tariff],tariffs[tariff],0),2),INDEX(tariffs[],MATCH(BillData[Tariff],tariffs[tariff],0),4))</f>
        <v>#N/A</v>
      </c>
      <c r="N31"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31" s="13" t="e">
        <f>BillData[Excess Demand (kVA)]*INDEX(tariffs[],MATCH(BillData[Tariff], tariffs[tariff],0),6)</f>
        <v>#N/A</v>
      </c>
      <c r="P31" s="13"/>
    </row>
    <row r="32" spans="1:16" ht="33" customHeight="1" x14ac:dyDescent="0.2">
      <c r="A32" s="21"/>
      <c r="B32" s="22"/>
      <c r="C32" s="20"/>
      <c r="D32" s="25" t="str">
        <f>_xlfn.IFNA(INDEX(MeterDetails[],MATCH(BillData[[#This Row],[Meter No.]],MeterDetails[Meter No.],0),5),"")</f>
        <v/>
      </c>
      <c r="E32" s="13"/>
      <c r="F32" s="13"/>
      <c r="G32" s="13"/>
      <c r="H32" s="13"/>
      <c r="I32" s="13"/>
      <c r="J32" s="13"/>
      <c r="K32" s="13"/>
      <c r="L32" s="39" t="str">
        <f>_xlfn.IFNA(BillData[billed_kwh]+BillData[billed_kva]+BillData[billed_excess]+BillData[Meter Rental (Rs)],"")</f>
        <v/>
      </c>
      <c r="M32" s="13" t="e">
        <f>MAX(BillData[Consumption Units (kWh)]*INDEX(tariffs[],MATCH(BillData[Tariff],tariffs[tariff],0),2),INDEX(tariffs[],MATCH(BillData[Tariff],tariffs[tariff],0),4))</f>
        <v>#N/A</v>
      </c>
      <c r="N32"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32" s="13" t="e">
        <f>BillData[Excess Demand (kVA)]*INDEX(tariffs[],MATCH(BillData[Tariff], tariffs[tariff],0),6)</f>
        <v>#N/A</v>
      </c>
      <c r="P32" s="13"/>
    </row>
    <row r="33" spans="1:16" ht="33" customHeight="1" x14ac:dyDescent="0.2">
      <c r="A33" s="21"/>
      <c r="B33" s="22"/>
      <c r="C33" s="20"/>
      <c r="D33" s="25" t="str">
        <f>_xlfn.IFNA(INDEX(MeterDetails[],MATCH(BillData[[#This Row],[Meter No.]],MeterDetails[Meter No.],0),5),"")</f>
        <v/>
      </c>
      <c r="E33" s="13"/>
      <c r="F33" s="13"/>
      <c r="G33" s="13"/>
      <c r="H33" s="13"/>
      <c r="I33" s="13"/>
      <c r="J33" s="13"/>
      <c r="K33" s="13"/>
      <c r="L33" s="39" t="str">
        <f>_xlfn.IFNA(BillData[billed_kwh]+BillData[billed_kva]+BillData[billed_excess]+BillData[Meter Rental (Rs)],"")</f>
        <v/>
      </c>
      <c r="M33" s="13" t="e">
        <f>MAX(BillData[Consumption Units (kWh)]*INDEX(tariffs[],MATCH(BillData[Tariff],tariffs[tariff],0),2),INDEX(tariffs[],MATCH(BillData[Tariff],tariffs[tariff],0),4))</f>
        <v>#N/A</v>
      </c>
      <c r="N33"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33" s="13" t="e">
        <f>BillData[Excess Demand (kVA)]*INDEX(tariffs[],MATCH(BillData[Tariff], tariffs[tariff],0),6)</f>
        <v>#N/A</v>
      </c>
      <c r="P33" s="13"/>
    </row>
    <row r="34" spans="1:16" ht="33" customHeight="1" x14ac:dyDescent="0.2">
      <c r="A34" s="21"/>
      <c r="B34" s="22"/>
      <c r="C34" s="20"/>
      <c r="D34" s="25" t="str">
        <f>_xlfn.IFNA(INDEX(MeterDetails[],MATCH(BillData[[#This Row],[Meter No.]],MeterDetails[Meter No.],0),5),"")</f>
        <v/>
      </c>
      <c r="E34" s="13"/>
      <c r="F34" s="13"/>
      <c r="G34" s="13"/>
      <c r="H34" s="13"/>
      <c r="I34" s="13"/>
      <c r="J34" s="13"/>
      <c r="K34" s="13"/>
      <c r="L34" s="39" t="str">
        <f>_xlfn.IFNA(BillData[billed_kwh]+BillData[billed_kva]+BillData[billed_excess]+BillData[Meter Rental (Rs)],"")</f>
        <v/>
      </c>
      <c r="M34" s="13" t="e">
        <f>MAX(BillData[Consumption Units (kWh)]*INDEX(tariffs[],MATCH(BillData[Tariff],tariffs[tariff],0),2),INDEX(tariffs[],MATCH(BillData[Tariff],tariffs[tariff],0),4))</f>
        <v>#N/A</v>
      </c>
      <c r="N34"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34" s="13" t="e">
        <f>BillData[Excess Demand (kVA)]*INDEX(tariffs[],MATCH(BillData[Tariff], tariffs[tariff],0),6)</f>
        <v>#N/A</v>
      </c>
      <c r="P34" s="13"/>
    </row>
    <row r="35" spans="1:16" ht="33" customHeight="1" x14ac:dyDescent="0.2">
      <c r="A35" s="21"/>
      <c r="B35" s="22"/>
      <c r="C35" s="20"/>
      <c r="D35" s="25" t="str">
        <f>_xlfn.IFNA(INDEX(MeterDetails[],MATCH(BillData[[#This Row],[Meter No.]],MeterDetails[Meter No.],0),5),"")</f>
        <v/>
      </c>
      <c r="E35" s="13"/>
      <c r="F35" s="13"/>
      <c r="G35" s="13"/>
      <c r="H35" s="13"/>
      <c r="I35" s="13"/>
      <c r="J35" s="13"/>
      <c r="K35" s="13"/>
      <c r="L35" s="39" t="str">
        <f>_xlfn.IFNA(BillData[billed_kwh]+BillData[billed_kva]+BillData[billed_excess]+BillData[Meter Rental (Rs)],"")</f>
        <v/>
      </c>
      <c r="M35" s="13" t="e">
        <f>MAX(BillData[Consumption Units (kWh)]*INDEX(tariffs[],MATCH(BillData[Tariff],tariffs[tariff],0),2),INDEX(tariffs[],MATCH(BillData[Tariff],tariffs[tariff],0),4))</f>
        <v>#N/A</v>
      </c>
      <c r="N35"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35" s="13" t="e">
        <f>BillData[Excess Demand (kVA)]*INDEX(tariffs[],MATCH(BillData[Tariff], tariffs[tariff],0),6)</f>
        <v>#N/A</v>
      </c>
      <c r="P35" s="13"/>
    </row>
    <row r="36" spans="1:16" ht="33" customHeight="1" x14ac:dyDescent="0.2">
      <c r="A36" s="21"/>
      <c r="B36" s="22"/>
      <c r="C36" s="20"/>
      <c r="D36" s="25" t="str">
        <f>_xlfn.IFNA(INDEX(MeterDetails[],MATCH(BillData[[#This Row],[Meter No.]],MeterDetails[Meter No.],0),5),"")</f>
        <v/>
      </c>
      <c r="E36" s="13"/>
      <c r="F36" s="13"/>
      <c r="G36" s="13"/>
      <c r="H36" s="13"/>
      <c r="I36" s="13"/>
      <c r="J36" s="13"/>
      <c r="K36" s="13"/>
      <c r="L36" s="39" t="str">
        <f>_xlfn.IFNA(BillData[billed_kwh]+BillData[billed_kva]+BillData[billed_excess]+BillData[Meter Rental (Rs)],"")</f>
        <v/>
      </c>
      <c r="M36" s="13" t="e">
        <f>MAX(BillData[Consumption Units (kWh)]*INDEX(tariffs[],MATCH(BillData[Tariff],tariffs[tariff],0),2),INDEX(tariffs[],MATCH(BillData[Tariff],tariffs[tariff],0),4))</f>
        <v>#N/A</v>
      </c>
      <c r="N36"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36" s="13" t="e">
        <f>BillData[Excess Demand (kVA)]*INDEX(tariffs[],MATCH(BillData[Tariff], tariffs[tariff],0),6)</f>
        <v>#N/A</v>
      </c>
      <c r="P36" s="13"/>
    </row>
    <row r="37" spans="1:16" ht="33" customHeight="1" x14ac:dyDescent="0.2">
      <c r="A37" s="21"/>
      <c r="B37" s="22"/>
      <c r="C37" s="20"/>
      <c r="D37" s="25" t="str">
        <f>_xlfn.IFNA(INDEX(MeterDetails[],MATCH(BillData[[#This Row],[Meter No.]],MeterDetails[Meter No.],0),5),"")</f>
        <v/>
      </c>
      <c r="E37" s="13"/>
      <c r="F37" s="13"/>
      <c r="G37" s="13"/>
      <c r="H37" s="13"/>
      <c r="I37" s="13"/>
      <c r="J37" s="13"/>
      <c r="K37" s="13"/>
      <c r="L37" s="39" t="str">
        <f>_xlfn.IFNA(BillData[billed_kwh]+BillData[billed_kva]+BillData[billed_excess]+BillData[Meter Rental (Rs)],"")</f>
        <v/>
      </c>
      <c r="M37" s="13" t="e">
        <f>MAX(BillData[Consumption Units (kWh)]*INDEX(tariffs[],MATCH(BillData[Tariff],tariffs[tariff],0),2),INDEX(tariffs[],MATCH(BillData[Tariff],tariffs[tariff],0),4))</f>
        <v>#N/A</v>
      </c>
      <c r="N37"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37" s="13" t="e">
        <f>BillData[Excess Demand (kVA)]*INDEX(tariffs[],MATCH(BillData[Tariff], tariffs[tariff],0),6)</f>
        <v>#N/A</v>
      </c>
      <c r="P37" s="13"/>
    </row>
    <row r="38" spans="1:16" ht="33" customHeight="1" x14ac:dyDescent="0.2">
      <c r="A38" s="21"/>
      <c r="B38" s="22"/>
      <c r="C38" s="20"/>
      <c r="D38" s="25" t="str">
        <f>_xlfn.IFNA(INDEX(MeterDetails[],MATCH(BillData[[#This Row],[Meter No.]],MeterDetails[Meter No.],0),5),"")</f>
        <v/>
      </c>
      <c r="E38" s="13"/>
      <c r="F38" s="13"/>
      <c r="G38" s="13"/>
      <c r="H38" s="13"/>
      <c r="I38" s="13"/>
      <c r="J38" s="13"/>
      <c r="K38" s="13"/>
      <c r="L38" s="39" t="str">
        <f>_xlfn.IFNA(BillData[billed_kwh]+BillData[billed_kva]+BillData[billed_excess]+BillData[Meter Rental (Rs)],"")</f>
        <v/>
      </c>
      <c r="M38" s="13" t="e">
        <f>MAX(BillData[Consumption Units (kWh)]*INDEX(tariffs[],MATCH(BillData[Tariff],tariffs[tariff],0),2),INDEX(tariffs[],MATCH(BillData[Tariff],tariffs[tariff],0),4))</f>
        <v>#N/A</v>
      </c>
      <c r="N38"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38" s="13" t="e">
        <f>BillData[Excess Demand (kVA)]*INDEX(tariffs[],MATCH(BillData[Tariff], tariffs[tariff],0),6)</f>
        <v>#N/A</v>
      </c>
      <c r="P38" s="13"/>
    </row>
    <row r="39" spans="1:16" ht="33" customHeight="1" x14ac:dyDescent="0.2">
      <c r="A39" s="21"/>
      <c r="B39" s="22"/>
      <c r="C39" s="20"/>
      <c r="D39" s="25" t="str">
        <f>_xlfn.IFNA(INDEX(MeterDetails[],MATCH(BillData[[#This Row],[Meter No.]],MeterDetails[Meter No.],0),5),"")</f>
        <v/>
      </c>
      <c r="E39" s="13"/>
      <c r="F39" s="13"/>
      <c r="G39" s="13"/>
      <c r="H39" s="13"/>
      <c r="I39" s="13"/>
      <c r="J39" s="13"/>
      <c r="K39" s="13"/>
      <c r="L39" s="39" t="str">
        <f>_xlfn.IFNA(BillData[billed_kwh]+BillData[billed_kva]+BillData[billed_excess]+BillData[Meter Rental (Rs)],"")</f>
        <v/>
      </c>
      <c r="M39" s="13" t="e">
        <f>MAX(BillData[Consumption Units (kWh)]*INDEX(tariffs[],MATCH(BillData[Tariff],tariffs[tariff],0),2),INDEX(tariffs[],MATCH(BillData[Tariff],tariffs[tariff],0),4))</f>
        <v>#N/A</v>
      </c>
      <c r="N39"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39" s="13" t="e">
        <f>BillData[Excess Demand (kVA)]*INDEX(tariffs[],MATCH(BillData[Tariff], tariffs[tariff],0),6)</f>
        <v>#N/A</v>
      </c>
      <c r="P39" s="13"/>
    </row>
    <row r="40" spans="1:16" ht="33" customHeight="1" x14ac:dyDescent="0.2">
      <c r="A40" s="21"/>
      <c r="B40" s="22"/>
      <c r="C40" s="20"/>
      <c r="D40" s="25" t="str">
        <f>_xlfn.IFNA(INDEX(MeterDetails[],MATCH(BillData[[#This Row],[Meter No.]],MeterDetails[Meter No.],0),5),"")</f>
        <v/>
      </c>
      <c r="E40" s="13"/>
      <c r="F40" s="13"/>
      <c r="G40" s="13"/>
      <c r="H40" s="13"/>
      <c r="I40" s="13"/>
      <c r="J40" s="13"/>
      <c r="K40" s="13"/>
      <c r="L40" s="39" t="str">
        <f>_xlfn.IFNA(BillData[billed_kwh]+BillData[billed_kva]+BillData[billed_excess]+BillData[Meter Rental (Rs)],"")</f>
        <v/>
      </c>
      <c r="M40" s="13" t="e">
        <f>MAX(BillData[Consumption Units (kWh)]*INDEX(tariffs[],MATCH(BillData[Tariff],tariffs[tariff],0),2),INDEX(tariffs[],MATCH(BillData[Tariff],tariffs[tariff],0),4))</f>
        <v>#N/A</v>
      </c>
      <c r="N40"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40" s="13" t="e">
        <f>BillData[Excess Demand (kVA)]*INDEX(tariffs[],MATCH(BillData[Tariff], tariffs[tariff],0),6)</f>
        <v>#N/A</v>
      </c>
      <c r="P40" s="13"/>
    </row>
    <row r="41" spans="1:16" ht="33" customHeight="1" x14ac:dyDescent="0.2">
      <c r="A41" s="21"/>
      <c r="B41" s="22"/>
      <c r="C41" s="20"/>
      <c r="D41" s="25" t="str">
        <f>_xlfn.IFNA(INDEX(MeterDetails[],MATCH(BillData[[#This Row],[Meter No.]],MeterDetails[Meter No.],0),5),"")</f>
        <v/>
      </c>
      <c r="E41" s="13"/>
      <c r="F41" s="13"/>
      <c r="G41" s="13"/>
      <c r="H41" s="13"/>
      <c r="I41" s="13"/>
      <c r="J41" s="13"/>
      <c r="K41" s="13"/>
      <c r="L41" s="39" t="str">
        <f>_xlfn.IFNA(BillData[billed_kwh]+BillData[billed_kva]+BillData[billed_excess]+BillData[Meter Rental (Rs)],"")</f>
        <v/>
      </c>
      <c r="M41" s="13" t="e">
        <f>MAX(BillData[Consumption Units (kWh)]*INDEX(tariffs[],MATCH(BillData[Tariff],tariffs[tariff],0),2),INDEX(tariffs[],MATCH(BillData[Tariff],tariffs[tariff],0),4))</f>
        <v>#N/A</v>
      </c>
      <c r="N41"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41" s="13" t="e">
        <f>BillData[Excess Demand (kVA)]*INDEX(tariffs[],MATCH(BillData[Tariff], tariffs[tariff],0),6)</f>
        <v>#N/A</v>
      </c>
      <c r="P41" s="13"/>
    </row>
    <row r="42" spans="1:16" ht="33" customHeight="1" x14ac:dyDescent="0.2">
      <c r="A42" s="21"/>
      <c r="B42" s="22"/>
      <c r="C42" s="20"/>
      <c r="D42" s="25" t="str">
        <f>_xlfn.IFNA(INDEX(MeterDetails[],MATCH(BillData[[#This Row],[Meter No.]],MeterDetails[Meter No.],0),5),"")</f>
        <v/>
      </c>
      <c r="E42" s="13"/>
      <c r="F42" s="13"/>
      <c r="G42" s="13"/>
      <c r="H42" s="13"/>
      <c r="I42" s="13"/>
      <c r="J42" s="13"/>
      <c r="K42" s="13"/>
      <c r="L42" s="39" t="str">
        <f>_xlfn.IFNA(BillData[billed_kwh]+BillData[billed_kva]+BillData[billed_excess]+BillData[Meter Rental (Rs)],"")</f>
        <v/>
      </c>
      <c r="M42" s="13" t="e">
        <f>MAX(BillData[Consumption Units (kWh)]*INDEX(tariffs[],MATCH(BillData[Tariff],tariffs[tariff],0),2),INDEX(tariffs[],MATCH(BillData[Tariff],tariffs[tariff],0),4))</f>
        <v>#N/A</v>
      </c>
      <c r="N42"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42" s="13" t="e">
        <f>BillData[Excess Demand (kVA)]*INDEX(tariffs[],MATCH(BillData[Tariff], tariffs[tariff],0),6)</f>
        <v>#N/A</v>
      </c>
      <c r="P42" s="13"/>
    </row>
    <row r="43" spans="1:16" ht="33" customHeight="1" x14ac:dyDescent="0.2">
      <c r="A43" s="21"/>
      <c r="B43" s="22"/>
      <c r="C43" s="20"/>
      <c r="D43" s="25" t="str">
        <f>_xlfn.IFNA(INDEX(MeterDetails[],MATCH(BillData[[#This Row],[Meter No.]],MeterDetails[Meter No.],0),5),"")</f>
        <v/>
      </c>
      <c r="E43" s="13"/>
      <c r="F43" s="13"/>
      <c r="G43" s="13"/>
      <c r="H43" s="13"/>
      <c r="I43" s="13"/>
      <c r="J43" s="13"/>
      <c r="K43" s="13"/>
      <c r="L43" s="39" t="str">
        <f>_xlfn.IFNA(BillData[billed_kwh]+BillData[billed_kva]+BillData[billed_excess]+BillData[Meter Rental (Rs)],"")</f>
        <v/>
      </c>
      <c r="M43" s="13" t="e">
        <f>MAX(BillData[Consumption Units (kWh)]*INDEX(tariffs[],MATCH(BillData[Tariff],tariffs[tariff],0),2),INDEX(tariffs[],MATCH(BillData[Tariff],tariffs[tariff],0),4))</f>
        <v>#N/A</v>
      </c>
      <c r="N43"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43" s="13" t="e">
        <f>BillData[Excess Demand (kVA)]*INDEX(tariffs[],MATCH(BillData[Tariff], tariffs[tariff],0),6)</f>
        <v>#N/A</v>
      </c>
      <c r="P43" s="13"/>
    </row>
    <row r="44" spans="1:16" ht="33" customHeight="1" x14ac:dyDescent="0.2">
      <c r="A44" s="21"/>
      <c r="B44" s="22"/>
      <c r="C44" s="20"/>
      <c r="D44" s="25" t="str">
        <f>_xlfn.IFNA(INDEX(MeterDetails[],MATCH(BillData[[#This Row],[Meter No.]],MeterDetails[Meter No.],0),5),"")</f>
        <v/>
      </c>
      <c r="E44" s="13"/>
      <c r="F44" s="13"/>
      <c r="G44" s="13"/>
      <c r="H44" s="13"/>
      <c r="I44" s="13"/>
      <c r="J44" s="13"/>
      <c r="K44" s="13"/>
      <c r="L44" s="39" t="str">
        <f>_xlfn.IFNA(BillData[billed_kwh]+BillData[billed_kva]+BillData[billed_excess]+BillData[Meter Rental (Rs)],"")</f>
        <v/>
      </c>
      <c r="M44" s="13" t="e">
        <f>MAX(BillData[Consumption Units (kWh)]*INDEX(tariffs[],MATCH(BillData[Tariff],tariffs[tariff],0),2),INDEX(tariffs[],MATCH(BillData[Tariff],tariffs[tariff],0),4))</f>
        <v>#N/A</v>
      </c>
      <c r="N44"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44" s="13" t="e">
        <f>BillData[Excess Demand (kVA)]*INDEX(tariffs[],MATCH(BillData[Tariff], tariffs[tariff],0),6)</f>
        <v>#N/A</v>
      </c>
      <c r="P44" s="13"/>
    </row>
    <row r="45" spans="1:16" ht="33" customHeight="1" x14ac:dyDescent="0.2">
      <c r="A45" s="21"/>
      <c r="B45" s="22"/>
      <c r="C45" s="20"/>
      <c r="D45" s="25" t="str">
        <f>_xlfn.IFNA(INDEX(MeterDetails[],MATCH(BillData[[#This Row],[Meter No.]],MeterDetails[Meter No.],0),5),"")</f>
        <v/>
      </c>
      <c r="E45" s="13"/>
      <c r="F45" s="13"/>
      <c r="G45" s="13"/>
      <c r="H45" s="13"/>
      <c r="I45" s="13"/>
      <c r="J45" s="13"/>
      <c r="K45" s="13"/>
      <c r="L45" s="39" t="str">
        <f>_xlfn.IFNA(BillData[billed_kwh]+BillData[billed_kva]+BillData[billed_excess]+BillData[Meter Rental (Rs)],"")</f>
        <v/>
      </c>
      <c r="M45" s="13" t="e">
        <f>MAX(BillData[Consumption Units (kWh)]*INDEX(tariffs[],MATCH(BillData[Tariff],tariffs[tariff],0),2),INDEX(tariffs[],MATCH(BillData[Tariff],tariffs[tariff],0),4))</f>
        <v>#N/A</v>
      </c>
      <c r="N45"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45" s="13" t="e">
        <f>BillData[Excess Demand (kVA)]*INDEX(tariffs[],MATCH(BillData[Tariff], tariffs[tariff],0),6)</f>
        <v>#N/A</v>
      </c>
      <c r="P45" s="13"/>
    </row>
    <row r="46" spans="1:16" ht="33" customHeight="1" x14ac:dyDescent="0.2">
      <c r="A46" s="21"/>
      <c r="B46" s="22"/>
      <c r="C46" s="20"/>
      <c r="D46" s="25" t="str">
        <f>_xlfn.IFNA(INDEX(MeterDetails[],MATCH(BillData[[#This Row],[Meter No.]],MeterDetails[Meter No.],0),5),"")</f>
        <v/>
      </c>
      <c r="E46" s="13"/>
      <c r="F46" s="13"/>
      <c r="G46" s="13"/>
      <c r="H46" s="13"/>
      <c r="I46" s="13"/>
      <c r="J46" s="13"/>
      <c r="K46" s="13"/>
      <c r="L46" s="39" t="str">
        <f>_xlfn.IFNA(BillData[billed_kwh]+BillData[billed_kva]+BillData[billed_excess]+BillData[Meter Rental (Rs)],"")</f>
        <v/>
      </c>
      <c r="M46" s="13" t="e">
        <f>MAX(BillData[Consumption Units (kWh)]*INDEX(tariffs[],MATCH(BillData[Tariff],tariffs[tariff],0),2),INDEX(tariffs[],MATCH(BillData[Tariff],tariffs[tariff],0),4))</f>
        <v>#N/A</v>
      </c>
      <c r="N46"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46" s="13" t="e">
        <f>BillData[Excess Demand (kVA)]*INDEX(tariffs[],MATCH(BillData[Tariff], tariffs[tariff],0),6)</f>
        <v>#N/A</v>
      </c>
      <c r="P46" s="13"/>
    </row>
    <row r="47" spans="1:16" ht="33" customHeight="1" x14ac:dyDescent="0.2">
      <c r="A47" s="21"/>
      <c r="B47" s="22"/>
      <c r="C47" s="20"/>
      <c r="D47" s="25" t="str">
        <f>_xlfn.IFNA(INDEX(MeterDetails[],MATCH(BillData[[#This Row],[Meter No.]],MeterDetails[Meter No.],0),5),"")</f>
        <v/>
      </c>
      <c r="E47" s="13"/>
      <c r="F47" s="13"/>
      <c r="G47" s="13"/>
      <c r="H47" s="13"/>
      <c r="I47" s="13"/>
      <c r="J47" s="13"/>
      <c r="K47" s="13"/>
      <c r="L47" s="39" t="str">
        <f>_xlfn.IFNA(BillData[billed_kwh]+BillData[billed_kva]+BillData[billed_excess]+BillData[Meter Rental (Rs)],"")</f>
        <v/>
      </c>
      <c r="M47" s="13" t="e">
        <f>MAX(BillData[Consumption Units (kWh)]*INDEX(tariffs[],MATCH(BillData[Tariff],tariffs[tariff],0),2),INDEX(tariffs[],MATCH(BillData[Tariff],tariffs[tariff],0),4))</f>
        <v>#N/A</v>
      </c>
      <c r="N47"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47" s="13" t="e">
        <f>BillData[Excess Demand (kVA)]*INDEX(tariffs[],MATCH(BillData[Tariff], tariffs[tariff],0),6)</f>
        <v>#N/A</v>
      </c>
      <c r="P47" s="13"/>
    </row>
    <row r="48" spans="1:16" ht="33" customHeight="1" x14ac:dyDescent="0.2">
      <c r="A48" s="21"/>
      <c r="B48" s="22"/>
      <c r="C48" s="20"/>
      <c r="D48" s="25" t="str">
        <f>_xlfn.IFNA(INDEX(MeterDetails[],MATCH(BillData[[#This Row],[Meter No.]],MeterDetails[Meter No.],0),5),"")</f>
        <v/>
      </c>
      <c r="E48" s="13"/>
      <c r="F48" s="13"/>
      <c r="G48" s="13"/>
      <c r="H48" s="13"/>
      <c r="I48" s="13"/>
      <c r="J48" s="13"/>
      <c r="K48" s="13"/>
      <c r="L48" s="39" t="str">
        <f>_xlfn.IFNA(BillData[billed_kwh]+BillData[billed_kva]+BillData[billed_excess]+BillData[Meter Rental (Rs)],"")</f>
        <v/>
      </c>
      <c r="M48" s="13" t="e">
        <f>MAX(BillData[Consumption Units (kWh)]*INDEX(tariffs[],MATCH(BillData[Tariff],tariffs[tariff],0),2),INDEX(tariffs[],MATCH(BillData[Tariff],tariffs[tariff],0),4))</f>
        <v>#N/A</v>
      </c>
      <c r="N48"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48" s="13" t="e">
        <f>BillData[Excess Demand (kVA)]*INDEX(tariffs[],MATCH(BillData[Tariff], tariffs[tariff],0),6)</f>
        <v>#N/A</v>
      </c>
      <c r="P48" s="13"/>
    </row>
    <row r="49" spans="1:16" ht="33" customHeight="1" x14ac:dyDescent="0.2">
      <c r="A49" s="21"/>
      <c r="B49" s="22"/>
      <c r="C49" s="20"/>
      <c r="D49" s="25" t="str">
        <f>_xlfn.IFNA(INDEX(MeterDetails[],MATCH(BillData[[#This Row],[Meter No.]],MeterDetails[Meter No.],0),5),"")</f>
        <v/>
      </c>
      <c r="E49" s="13"/>
      <c r="F49" s="13"/>
      <c r="G49" s="13"/>
      <c r="H49" s="13"/>
      <c r="I49" s="13"/>
      <c r="J49" s="13"/>
      <c r="K49" s="13"/>
      <c r="L49" s="39" t="str">
        <f>_xlfn.IFNA(BillData[billed_kwh]+BillData[billed_kva]+BillData[billed_excess]+BillData[Meter Rental (Rs)],"")</f>
        <v/>
      </c>
      <c r="M49" s="13" t="e">
        <f>MAX(BillData[Consumption Units (kWh)]*INDEX(tariffs[],MATCH(BillData[Tariff],tariffs[tariff],0),2),INDEX(tariffs[],MATCH(BillData[Tariff],tariffs[tariff],0),4))</f>
        <v>#N/A</v>
      </c>
      <c r="N49"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49" s="13" t="e">
        <f>BillData[Excess Demand (kVA)]*INDEX(tariffs[],MATCH(BillData[Tariff], tariffs[tariff],0),6)</f>
        <v>#N/A</v>
      </c>
      <c r="P49" s="13"/>
    </row>
    <row r="50" spans="1:16" ht="33" customHeight="1" x14ac:dyDescent="0.2">
      <c r="A50" s="21"/>
      <c r="B50" s="22"/>
      <c r="C50" s="20"/>
      <c r="D50" s="25" t="str">
        <f>_xlfn.IFNA(INDEX(MeterDetails[],MATCH(BillData[[#This Row],[Meter No.]],MeterDetails[Meter No.],0),5),"")</f>
        <v/>
      </c>
      <c r="E50" s="13"/>
      <c r="F50" s="13"/>
      <c r="G50" s="13"/>
      <c r="H50" s="13"/>
      <c r="I50" s="13"/>
      <c r="J50" s="13"/>
      <c r="K50" s="13"/>
      <c r="L50" s="39" t="str">
        <f>_xlfn.IFNA(BillData[billed_kwh]+BillData[billed_kva]+BillData[billed_excess]+BillData[Meter Rental (Rs)],"")</f>
        <v/>
      </c>
      <c r="M50" s="13" t="e">
        <f>MAX(BillData[Consumption Units (kWh)]*INDEX(tariffs[],MATCH(BillData[Tariff],tariffs[tariff],0),2),INDEX(tariffs[],MATCH(BillData[Tariff],tariffs[tariff],0),4))</f>
        <v>#N/A</v>
      </c>
      <c r="N50" s="23" t="e">
        <f>MAX(BillData[6-month High Demand (kVA)]*IF(INDEX(tariffs[],MATCH(BillData[Tariff],tariffs[tariff],0),3)&gt;0,INDEX(tariffs[],MATCH(BillData[Tariff],tariffs[tariff],0),3),0),INDEX(tariffs[],MATCH(BillData[Tariff],tariffs[tariff],0),5)*IF(INDEX(tariffs[],MATCH(BillData[Tariff],tariffs[tariff],0),3)&gt;0,INDEX(tariffs[],MATCH(BillData[Tariff],tariffs[tariff],0),3),0))</f>
        <v>#N/A</v>
      </c>
      <c r="O50" s="13" t="e">
        <f>BillData[Excess Demand (kVA)]*INDEX(tariffs[],MATCH(BillData[Tariff], tariffs[tariff],0),6)</f>
        <v>#N/A</v>
      </c>
      <c r="P50" s="13"/>
    </row>
    <row r="51" spans="1:16" ht="33" customHeight="1" x14ac:dyDescent="0.2"/>
    <row r="52" spans="1:16" ht="33" customHeight="1" x14ac:dyDescent="0.2"/>
    <row r="53" spans="1:16" ht="33" customHeight="1" x14ac:dyDescent="0.2"/>
    <row r="54" spans="1:16" ht="33" customHeight="1" x14ac:dyDescent="0.2"/>
    <row r="55" spans="1:16" ht="33" customHeight="1" x14ac:dyDescent="0.2"/>
    <row r="56" spans="1:16" ht="33" customHeight="1" x14ac:dyDescent="0.2"/>
    <row r="57" spans="1:16" ht="33" customHeight="1" x14ac:dyDescent="0.2"/>
    <row r="58" spans="1:16" ht="33" customHeight="1" x14ac:dyDescent="0.2"/>
    <row r="59" spans="1:16" ht="33" customHeight="1" x14ac:dyDescent="0.2"/>
    <row r="60" spans="1:16" ht="33" customHeight="1" x14ac:dyDescent="0.2"/>
    <row r="61" spans="1:16" ht="33" customHeight="1" x14ac:dyDescent="0.2"/>
    <row r="62" spans="1:16" ht="33" customHeight="1" x14ac:dyDescent="0.2"/>
    <row r="63" spans="1:16" ht="33" customHeight="1" x14ac:dyDescent="0.2"/>
    <row r="64" spans="1:16" ht="33" customHeight="1" x14ac:dyDescent="0.2"/>
    <row r="65" ht="33" customHeight="1" x14ac:dyDescent="0.2"/>
    <row r="66" ht="33" customHeight="1" x14ac:dyDescent="0.2"/>
    <row r="67" ht="33" customHeight="1" x14ac:dyDescent="0.2"/>
    <row r="68" ht="33" customHeight="1" x14ac:dyDescent="0.2"/>
    <row r="69" ht="33" customHeight="1" x14ac:dyDescent="0.2"/>
    <row r="70" ht="33" customHeight="1" x14ac:dyDescent="0.2"/>
    <row r="71" ht="33" customHeight="1" x14ac:dyDescent="0.2"/>
    <row r="72" ht="33" customHeight="1" x14ac:dyDescent="0.2"/>
    <row r="73" ht="33" customHeight="1" x14ac:dyDescent="0.2"/>
    <row r="74" ht="33" customHeight="1" x14ac:dyDescent="0.2"/>
    <row r="75" ht="33" customHeight="1" x14ac:dyDescent="0.2"/>
    <row r="76" ht="33" customHeight="1" x14ac:dyDescent="0.2"/>
    <row r="77" ht="33" customHeight="1" x14ac:dyDescent="0.2"/>
    <row r="78" ht="33" customHeight="1" x14ac:dyDescent="0.2"/>
    <row r="79" ht="33" customHeight="1" x14ac:dyDescent="0.2"/>
    <row r="80" ht="33" customHeight="1" x14ac:dyDescent="0.2"/>
    <row r="81" ht="33" customHeight="1" x14ac:dyDescent="0.2"/>
    <row r="82" ht="33" customHeight="1" x14ac:dyDescent="0.2"/>
    <row r="83" ht="33" customHeight="1" x14ac:dyDescent="0.2"/>
    <row r="84" ht="33" customHeight="1" x14ac:dyDescent="0.2"/>
    <row r="85" ht="33" customHeight="1" x14ac:dyDescent="0.2"/>
    <row r="86" ht="33" customHeight="1" x14ac:dyDescent="0.2"/>
    <row r="87" ht="33" customHeight="1" x14ac:dyDescent="0.2"/>
    <row r="88" ht="33" customHeight="1" x14ac:dyDescent="0.2"/>
    <row r="89" ht="33" customHeight="1" x14ac:dyDescent="0.2"/>
    <row r="90" ht="33" customHeight="1" x14ac:dyDescent="0.2"/>
    <row r="91" ht="33" customHeight="1" x14ac:dyDescent="0.2"/>
    <row r="92" ht="33" customHeight="1" x14ac:dyDescent="0.2"/>
    <row r="93" ht="33" customHeight="1" x14ac:dyDescent="0.2"/>
    <row r="94" ht="33" customHeight="1" x14ac:dyDescent="0.2"/>
    <row r="95" ht="33" customHeight="1" x14ac:dyDescent="0.2"/>
    <row r="96" ht="33" customHeight="1" x14ac:dyDescent="0.2"/>
    <row r="97" ht="33" customHeight="1" x14ac:dyDescent="0.2"/>
    <row r="98" ht="33" customHeight="1" x14ac:dyDescent="0.2"/>
    <row r="99" ht="33" customHeight="1" x14ac:dyDescent="0.2"/>
    <row r="100" ht="33" customHeight="1" x14ac:dyDescent="0.2"/>
    <row r="101" ht="33" customHeight="1" x14ac:dyDescent="0.2"/>
    <row r="102" ht="33" customHeight="1" x14ac:dyDescent="0.2"/>
    <row r="103" ht="33" customHeight="1" x14ac:dyDescent="0.2"/>
    <row r="104" ht="33" customHeight="1" x14ac:dyDescent="0.2"/>
    <row r="105" ht="33" customHeight="1" x14ac:dyDescent="0.2"/>
    <row r="106" ht="33" customHeight="1" x14ac:dyDescent="0.2"/>
    <row r="107" ht="33" customHeight="1" x14ac:dyDescent="0.2"/>
    <row r="108" ht="33" customHeight="1" x14ac:dyDescent="0.2"/>
    <row r="109" ht="33" customHeight="1" x14ac:dyDescent="0.2"/>
    <row r="110" ht="33" customHeight="1" x14ac:dyDescent="0.2"/>
    <row r="111" ht="33" customHeight="1" x14ac:dyDescent="0.2"/>
    <row r="112" ht="33" customHeight="1" x14ac:dyDescent="0.2"/>
    <row r="113" ht="33" customHeight="1" x14ac:dyDescent="0.2"/>
    <row r="114" ht="33" customHeight="1" x14ac:dyDescent="0.2"/>
    <row r="115" ht="33" customHeight="1" x14ac:dyDescent="0.2"/>
    <row r="116" ht="33" customHeight="1" x14ac:dyDescent="0.2"/>
    <row r="117" ht="33" customHeight="1" x14ac:dyDescent="0.2"/>
    <row r="118" ht="33" customHeight="1" x14ac:dyDescent="0.2"/>
    <row r="119" ht="33" customHeight="1" x14ac:dyDescent="0.2"/>
    <row r="120" ht="33" customHeight="1" x14ac:dyDescent="0.2"/>
    <row r="121" ht="33" customHeight="1" x14ac:dyDescent="0.2"/>
    <row r="122" ht="33" customHeight="1" x14ac:dyDescent="0.2"/>
    <row r="123" ht="33" customHeight="1" x14ac:dyDescent="0.2"/>
    <row r="124" ht="33" customHeight="1" x14ac:dyDescent="0.2"/>
    <row r="125" ht="33" customHeight="1" x14ac:dyDescent="0.2"/>
    <row r="126" ht="33" customHeight="1" x14ac:dyDescent="0.2"/>
    <row r="127" ht="33" customHeight="1" x14ac:dyDescent="0.2"/>
    <row r="128" ht="33" customHeight="1" x14ac:dyDescent="0.2"/>
    <row r="129" ht="33" customHeight="1" x14ac:dyDescent="0.2"/>
    <row r="130" ht="33" customHeight="1" x14ac:dyDescent="0.2"/>
    <row r="131" ht="33" customHeight="1" x14ac:dyDescent="0.2"/>
    <row r="132" ht="33" customHeight="1" x14ac:dyDescent="0.2"/>
    <row r="133" ht="33" customHeight="1" x14ac:dyDescent="0.2"/>
    <row r="134" ht="33" customHeight="1" x14ac:dyDescent="0.2"/>
    <row r="135" ht="33" customHeight="1" x14ac:dyDescent="0.2"/>
    <row r="136" ht="33" customHeight="1" x14ac:dyDescent="0.2"/>
    <row r="137" ht="33" customHeight="1" x14ac:dyDescent="0.2"/>
    <row r="138" ht="33" customHeight="1" x14ac:dyDescent="0.2"/>
    <row r="139" ht="33" customHeight="1" x14ac:dyDescent="0.2"/>
    <row r="140" ht="33" customHeight="1" x14ac:dyDescent="0.2"/>
    <row r="141" ht="33" customHeight="1" x14ac:dyDescent="0.2"/>
    <row r="142" ht="33" customHeight="1" x14ac:dyDescent="0.2"/>
    <row r="143" ht="33" customHeight="1" x14ac:dyDescent="0.2"/>
    <row r="144" ht="33" customHeight="1" x14ac:dyDescent="0.2"/>
    <row r="145" ht="33" customHeight="1" x14ac:dyDescent="0.2"/>
    <row r="146" ht="33" customHeight="1" x14ac:dyDescent="0.2"/>
    <row r="147" ht="33" customHeight="1" x14ac:dyDescent="0.2"/>
    <row r="148" ht="33" customHeight="1" x14ac:dyDescent="0.2"/>
    <row r="149" ht="33" customHeight="1" x14ac:dyDescent="0.2"/>
    <row r="150" ht="33" customHeight="1" x14ac:dyDescent="0.2"/>
    <row r="151" ht="33" customHeight="1" x14ac:dyDescent="0.2"/>
    <row r="152" ht="33" customHeight="1" x14ac:dyDescent="0.2"/>
    <row r="153" ht="33" customHeight="1" x14ac:dyDescent="0.2"/>
    <row r="154" ht="33" customHeight="1" x14ac:dyDescent="0.2"/>
    <row r="155" ht="33" customHeight="1" x14ac:dyDescent="0.2"/>
    <row r="156" ht="33" customHeight="1" x14ac:dyDescent="0.2"/>
    <row r="157" ht="33" customHeight="1" x14ac:dyDescent="0.2"/>
    <row r="158" ht="33" customHeight="1" x14ac:dyDescent="0.2"/>
    <row r="159" ht="33" customHeight="1" x14ac:dyDescent="0.2"/>
    <row r="160" ht="33" customHeight="1" x14ac:dyDescent="0.2"/>
    <row r="161" ht="33" customHeight="1" x14ac:dyDescent="0.2"/>
    <row r="162" ht="33" customHeight="1" x14ac:dyDescent="0.2"/>
    <row r="163" ht="33" customHeight="1" x14ac:dyDescent="0.2"/>
    <row r="164" ht="33" customHeight="1" x14ac:dyDescent="0.2"/>
    <row r="165" ht="33" customHeight="1" x14ac:dyDescent="0.2"/>
    <row r="166" ht="33" customHeight="1" x14ac:dyDescent="0.2"/>
    <row r="167" ht="33" customHeight="1" x14ac:dyDescent="0.2"/>
    <row r="168" ht="33" customHeight="1" x14ac:dyDescent="0.2"/>
    <row r="169" ht="33" customHeight="1" x14ac:dyDescent="0.2"/>
    <row r="170" ht="33" customHeight="1" x14ac:dyDescent="0.2"/>
    <row r="171" ht="33" customHeight="1" x14ac:dyDescent="0.2"/>
    <row r="172" ht="33" customHeight="1" x14ac:dyDescent="0.2"/>
    <row r="173" ht="33" customHeight="1" x14ac:dyDescent="0.2"/>
    <row r="174" ht="33" customHeight="1" x14ac:dyDescent="0.2"/>
    <row r="175" ht="33" customHeight="1" x14ac:dyDescent="0.2"/>
    <row r="176" ht="33" customHeight="1" x14ac:dyDescent="0.2"/>
    <row r="177" ht="33" customHeight="1" x14ac:dyDescent="0.2"/>
    <row r="178" ht="33" customHeight="1" x14ac:dyDescent="0.2"/>
    <row r="179" ht="33" customHeight="1" x14ac:dyDescent="0.2"/>
    <row r="180" ht="33" customHeight="1" x14ac:dyDescent="0.2"/>
    <row r="181" ht="33" customHeight="1" x14ac:dyDescent="0.2"/>
    <row r="182" ht="33" customHeight="1" x14ac:dyDescent="0.2"/>
    <row r="183" ht="33" customHeight="1" x14ac:dyDescent="0.2"/>
    <row r="184" ht="33" customHeight="1" x14ac:dyDescent="0.2"/>
    <row r="185" ht="33" customHeight="1" x14ac:dyDescent="0.2"/>
    <row r="186" ht="33" customHeight="1" x14ac:dyDescent="0.2"/>
    <row r="187" ht="33" customHeight="1" x14ac:dyDescent="0.2"/>
    <row r="188" ht="33" customHeight="1" x14ac:dyDescent="0.2"/>
    <row r="189" ht="33" customHeight="1" x14ac:dyDescent="0.2"/>
    <row r="190" ht="33" customHeight="1" x14ac:dyDescent="0.2"/>
    <row r="191" ht="33" customHeight="1" x14ac:dyDescent="0.2"/>
    <row r="192" ht="33" customHeight="1" x14ac:dyDescent="0.2"/>
    <row r="193" ht="33" customHeight="1" x14ac:dyDescent="0.2"/>
    <row r="194" ht="33" customHeight="1" x14ac:dyDescent="0.2"/>
    <row r="195" ht="33" customHeight="1" x14ac:dyDescent="0.2"/>
    <row r="196" ht="33" customHeight="1" x14ac:dyDescent="0.2"/>
    <row r="197" ht="33" customHeight="1" x14ac:dyDescent="0.2"/>
    <row r="198" ht="33" customHeight="1" x14ac:dyDescent="0.2"/>
    <row r="199" ht="33" customHeight="1" x14ac:dyDescent="0.2"/>
    <row r="200" ht="33" customHeight="1" x14ac:dyDescent="0.2"/>
    <row r="201" ht="33" customHeight="1" x14ac:dyDescent="0.2"/>
    <row r="202" ht="33" customHeight="1" x14ac:dyDescent="0.2"/>
    <row r="203" ht="33" customHeight="1" x14ac:dyDescent="0.2"/>
    <row r="204" ht="33" customHeight="1" x14ac:dyDescent="0.2"/>
    <row r="205" ht="33" customHeight="1" x14ac:dyDescent="0.2"/>
    <row r="206" ht="33" customHeight="1" x14ac:dyDescent="0.2"/>
    <row r="207" ht="33" customHeight="1" x14ac:dyDescent="0.2"/>
    <row r="208" ht="33" customHeight="1" x14ac:dyDescent="0.2"/>
    <row r="209" ht="33" customHeight="1" x14ac:dyDescent="0.2"/>
    <row r="210" ht="33" customHeight="1" x14ac:dyDescent="0.2"/>
    <row r="211" ht="33" customHeight="1" x14ac:dyDescent="0.2"/>
    <row r="212" ht="33" customHeight="1" x14ac:dyDescent="0.2"/>
    <row r="213" ht="33" customHeight="1" x14ac:dyDescent="0.2"/>
    <row r="214" ht="33" customHeight="1" x14ac:dyDescent="0.2"/>
    <row r="215" ht="33" customHeight="1" x14ac:dyDescent="0.2"/>
    <row r="216" ht="33" customHeight="1" x14ac:dyDescent="0.2"/>
    <row r="217" ht="33" customHeight="1" x14ac:dyDescent="0.2"/>
    <row r="218" ht="33" customHeight="1" x14ac:dyDescent="0.2"/>
    <row r="219" ht="33" customHeight="1" x14ac:dyDescent="0.2"/>
    <row r="220" ht="33" customHeight="1" x14ac:dyDescent="0.2"/>
    <row r="221" ht="33" customHeight="1" x14ac:dyDescent="0.2"/>
    <row r="222" ht="33" customHeight="1" x14ac:dyDescent="0.2"/>
    <row r="223" ht="33" customHeight="1" x14ac:dyDescent="0.2"/>
    <row r="224" ht="33" customHeight="1" x14ac:dyDescent="0.2"/>
    <row r="225" ht="33" customHeight="1" x14ac:dyDescent="0.2"/>
    <row r="226" ht="33" customHeight="1" x14ac:dyDescent="0.2"/>
    <row r="227" ht="33" customHeight="1" x14ac:dyDescent="0.2"/>
    <row r="228" ht="33" customHeight="1" x14ac:dyDescent="0.2"/>
    <row r="229" ht="33" customHeight="1" x14ac:dyDescent="0.2"/>
    <row r="230" ht="33" customHeight="1" x14ac:dyDescent="0.2"/>
    <row r="231" ht="33" customHeight="1" x14ac:dyDescent="0.2"/>
    <row r="232" ht="33" customHeight="1" x14ac:dyDescent="0.2"/>
    <row r="233" ht="33" customHeight="1" x14ac:dyDescent="0.2"/>
    <row r="234" ht="33" customHeight="1" x14ac:dyDescent="0.2"/>
    <row r="235" ht="33" customHeight="1" x14ac:dyDescent="0.2"/>
    <row r="236" ht="33" customHeight="1" x14ac:dyDescent="0.2"/>
    <row r="237" ht="33" customHeight="1" x14ac:dyDescent="0.2"/>
    <row r="238" ht="33" customHeight="1" x14ac:dyDescent="0.2"/>
    <row r="239" ht="33" customHeight="1" x14ac:dyDescent="0.2"/>
    <row r="240" ht="33" customHeight="1" x14ac:dyDescent="0.2"/>
    <row r="241" ht="33" customHeight="1" x14ac:dyDescent="0.2"/>
    <row r="242" ht="33" customHeight="1" x14ac:dyDescent="0.2"/>
    <row r="243" ht="33" customHeight="1" x14ac:dyDescent="0.2"/>
    <row r="244" ht="33" customHeight="1" x14ac:dyDescent="0.2"/>
    <row r="245" ht="33" customHeight="1" x14ac:dyDescent="0.2"/>
    <row r="246" ht="33" customHeight="1" x14ac:dyDescent="0.2"/>
    <row r="247" ht="33" customHeight="1" x14ac:dyDescent="0.2"/>
    <row r="248" ht="33" customHeight="1" x14ac:dyDescent="0.2"/>
    <row r="249" ht="33" customHeight="1" x14ac:dyDescent="0.2"/>
    <row r="250" ht="33" customHeight="1" x14ac:dyDescent="0.2"/>
    <row r="251" ht="33" customHeight="1" x14ac:dyDescent="0.2"/>
    <row r="252" ht="33" customHeight="1" x14ac:dyDescent="0.2"/>
    <row r="253" ht="33" customHeight="1" x14ac:dyDescent="0.2"/>
    <row r="254" ht="33" customHeight="1" x14ac:dyDescent="0.2"/>
    <row r="255" ht="33" customHeight="1" x14ac:dyDescent="0.2"/>
    <row r="256" ht="33" customHeight="1" x14ac:dyDescent="0.2"/>
    <row r="257" ht="33" customHeight="1" x14ac:dyDescent="0.2"/>
    <row r="258" ht="33" customHeight="1" x14ac:dyDescent="0.2"/>
    <row r="259" ht="33" customHeight="1" x14ac:dyDescent="0.2"/>
    <row r="260" ht="33" customHeight="1" x14ac:dyDescent="0.2"/>
    <row r="261" ht="33" customHeight="1" x14ac:dyDescent="0.2"/>
    <row r="262" ht="33" customHeight="1" x14ac:dyDescent="0.2"/>
    <row r="263" ht="33" customHeight="1" x14ac:dyDescent="0.2"/>
    <row r="264" ht="33" customHeight="1" x14ac:dyDescent="0.2"/>
    <row r="265" ht="33" customHeight="1" x14ac:dyDescent="0.2"/>
    <row r="266" ht="33" customHeight="1" x14ac:dyDescent="0.2"/>
    <row r="267" ht="33" customHeight="1" x14ac:dyDescent="0.2"/>
    <row r="268" ht="33" customHeight="1" x14ac:dyDescent="0.2"/>
    <row r="269" ht="33" customHeight="1" x14ac:dyDescent="0.2"/>
    <row r="270" ht="33" customHeight="1" x14ac:dyDescent="0.2"/>
    <row r="271" ht="33" customHeight="1" x14ac:dyDescent="0.2"/>
    <row r="272" ht="33" customHeight="1" x14ac:dyDescent="0.2"/>
    <row r="273" ht="33" customHeight="1" x14ac:dyDescent="0.2"/>
    <row r="274" ht="33" customHeight="1" x14ac:dyDescent="0.2"/>
    <row r="275" ht="33" customHeight="1" x14ac:dyDescent="0.2"/>
    <row r="276" ht="33" customHeight="1" x14ac:dyDescent="0.2"/>
    <row r="277" ht="33" customHeight="1" x14ac:dyDescent="0.2"/>
    <row r="278" ht="33" customHeight="1" x14ac:dyDescent="0.2"/>
    <row r="279" ht="33" customHeight="1" x14ac:dyDescent="0.2"/>
    <row r="280" ht="33" customHeight="1" x14ac:dyDescent="0.2"/>
    <row r="281" ht="33" customHeight="1" x14ac:dyDescent="0.2"/>
    <row r="282" ht="33" customHeight="1" x14ac:dyDescent="0.2"/>
    <row r="283" ht="33" customHeight="1" x14ac:dyDescent="0.2"/>
    <row r="284" ht="33" customHeight="1" x14ac:dyDescent="0.2"/>
    <row r="285" ht="33" customHeight="1" x14ac:dyDescent="0.2"/>
    <row r="286" ht="33" customHeight="1" x14ac:dyDescent="0.2"/>
    <row r="287" ht="33" customHeight="1" x14ac:dyDescent="0.2"/>
    <row r="288" ht="33" customHeight="1" x14ac:dyDescent="0.2"/>
    <row r="289" ht="33" customHeight="1" x14ac:dyDescent="0.2"/>
    <row r="290" ht="33" customHeight="1" x14ac:dyDescent="0.2"/>
    <row r="291" ht="33" customHeight="1" x14ac:dyDescent="0.2"/>
    <row r="292" ht="33" customHeight="1" x14ac:dyDescent="0.2"/>
    <row r="293" ht="33" customHeight="1" x14ac:dyDescent="0.2"/>
    <row r="294" ht="33" customHeight="1" x14ac:dyDescent="0.2"/>
    <row r="295" ht="33" customHeight="1" x14ac:dyDescent="0.2"/>
    <row r="296" ht="33" customHeight="1" x14ac:dyDescent="0.2"/>
    <row r="297" ht="33" customHeight="1" x14ac:dyDescent="0.2"/>
    <row r="298" ht="33" customHeight="1" x14ac:dyDescent="0.2"/>
    <row r="299" ht="33" customHeight="1" x14ac:dyDescent="0.2"/>
    <row r="300" ht="33" customHeight="1" x14ac:dyDescent="0.2"/>
    <row r="301" ht="33" customHeight="1" x14ac:dyDescent="0.2"/>
    <row r="302" ht="33" customHeight="1" x14ac:dyDescent="0.2"/>
    <row r="303" ht="33" customHeight="1" x14ac:dyDescent="0.2"/>
    <row r="304" ht="33" customHeight="1" x14ac:dyDescent="0.2"/>
    <row r="305" ht="33" customHeight="1" x14ac:dyDescent="0.2"/>
    <row r="306" ht="33" customHeight="1" x14ac:dyDescent="0.2"/>
    <row r="307" ht="33" customHeight="1" x14ac:dyDescent="0.2"/>
    <row r="308" ht="33" customHeight="1" x14ac:dyDescent="0.2"/>
    <row r="309" ht="33" customHeight="1" x14ac:dyDescent="0.2"/>
    <row r="310" ht="33" customHeight="1" x14ac:dyDescent="0.2"/>
    <row r="311" ht="33" customHeight="1" x14ac:dyDescent="0.2"/>
    <row r="312" ht="33" customHeight="1" x14ac:dyDescent="0.2"/>
    <row r="313" ht="33" customHeight="1" x14ac:dyDescent="0.2"/>
    <row r="314" ht="33" customHeight="1" x14ac:dyDescent="0.2"/>
    <row r="315" ht="33" customHeight="1" x14ac:dyDescent="0.2"/>
    <row r="316" ht="33" customHeight="1" x14ac:dyDescent="0.2"/>
    <row r="317" ht="33" customHeight="1" x14ac:dyDescent="0.2"/>
    <row r="318" ht="33" customHeight="1" x14ac:dyDescent="0.2"/>
    <row r="319" ht="33" customHeight="1" x14ac:dyDescent="0.2"/>
    <row r="320" ht="33" customHeight="1" x14ac:dyDescent="0.2"/>
    <row r="321" ht="33" customHeight="1" x14ac:dyDescent="0.2"/>
    <row r="322" ht="33" customHeight="1" x14ac:dyDescent="0.2"/>
    <row r="323" ht="33" customHeight="1" x14ac:dyDescent="0.2"/>
    <row r="324" ht="33" customHeight="1" x14ac:dyDescent="0.2"/>
    <row r="325" ht="33" customHeight="1" x14ac:dyDescent="0.2"/>
    <row r="326" ht="33" customHeight="1" x14ac:dyDescent="0.2"/>
    <row r="327" ht="33" customHeight="1" x14ac:dyDescent="0.2"/>
    <row r="328" ht="33" customHeight="1" x14ac:dyDescent="0.2"/>
    <row r="329" ht="33" customHeight="1" x14ac:dyDescent="0.2"/>
    <row r="330" ht="33" customHeight="1" x14ac:dyDescent="0.2"/>
    <row r="331" ht="33" customHeight="1" x14ac:dyDescent="0.2"/>
    <row r="332" ht="33" customHeight="1" x14ac:dyDescent="0.2"/>
    <row r="333" ht="33" customHeight="1" x14ac:dyDescent="0.2"/>
    <row r="334" ht="33" customHeight="1" x14ac:dyDescent="0.2"/>
    <row r="335" ht="33" customHeight="1" x14ac:dyDescent="0.2"/>
    <row r="336" ht="33" customHeight="1" x14ac:dyDescent="0.2"/>
    <row r="337" ht="33" customHeight="1" x14ac:dyDescent="0.2"/>
    <row r="338" ht="33" customHeight="1" x14ac:dyDescent="0.2"/>
    <row r="339" ht="33" customHeight="1" x14ac:dyDescent="0.2"/>
    <row r="340" ht="33" customHeight="1" x14ac:dyDescent="0.2"/>
    <row r="341" ht="33" customHeight="1" x14ac:dyDescent="0.2"/>
    <row r="342" ht="33" customHeight="1" x14ac:dyDescent="0.2"/>
    <row r="343" ht="33" customHeight="1" x14ac:dyDescent="0.2"/>
    <row r="344" ht="33" customHeight="1" x14ac:dyDescent="0.2"/>
    <row r="345" ht="33" customHeight="1" x14ac:dyDescent="0.2"/>
    <row r="346" ht="33" customHeight="1" x14ac:dyDescent="0.2"/>
    <row r="347" ht="33" customHeight="1" x14ac:dyDescent="0.2"/>
    <row r="348" ht="33" customHeight="1" x14ac:dyDescent="0.2"/>
    <row r="349" ht="33" customHeight="1" x14ac:dyDescent="0.2"/>
    <row r="350" ht="33" customHeight="1" x14ac:dyDescent="0.2"/>
    <row r="351" ht="33" customHeight="1" x14ac:dyDescent="0.2"/>
    <row r="352" ht="33" customHeight="1" x14ac:dyDescent="0.2"/>
    <row r="353" ht="33" customHeight="1" x14ac:dyDescent="0.2"/>
    <row r="354" ht="33" customHeight="1" x14ac:dyDescent="0.2"/>
    <row r="355" ht="33" customHeight="1" x14ac:dyDescent="0.2"/>
    <row r="356" ht="33" customHeight="1" x14ac:dyDescent="0.2"/>
    <row r="357" ht="33" customHeight="1" x14ac:dyDescent="0.2"/>
    <row r="358" ht="33" customHeight="1" x14ac:dyDescent="0.2"/>
    <row r="359" ht="33" customHeight="1" x14ac:dyDescent="0.2"/>
    <row r="360" ht="33" customHeight="1" x14ac:dyDescent="0.2"/>
    <row r="361" ht="33" customHeight="1" x14ac:dyDescent="0.2"/>
    <row r="362" ht="33" customHeight="1" x14ac:dyDescent="0.2"/>
    <row r="363" ht="33" customHeight="1" x14ac:dyDescent="0.2"/>
    <row r="364" ht="33" customHeight="1" x14ac:dyDescent="0.2"/>
    <row r="365" ht="33" customHeight="1" x14ac:dyDescent="0.2"/>
    <row r="366" ht="33" customHeight="1" x14ac:dyDescent="0.2"/>
    <row r="367" ht="33" customHeight="1" x14ac:dyDescent="0.2"/>
    <row r="368" ht="33" customHeight="1" x14ac:dyDescent="0.2"/>
    <row r="369" ht="33" customHeight="1" x14ac:dyDescent="0.2"/>
    <row r="370" ht="33" customHeight="1" x14ac:dyDescent="0.2"/>
    <row r="371" ht="33" customHeight="1" x14ac:dyDescent="0.2"/>
    <row r="372" ht="33" customHeight="1" x14ac:dyDescent="0.2"/>
    <row r="373" ht="33" customHeight="1" x14ac:dyDescent="0.2"/>
    <row r="374" ht="33" customHeight="1" x14ac:dyDescent="0.2"/>
    <row r="375" ht="33" customHeight="1" x14ac:dyDescent="0.2"/>
    <row r="376" ht="33" customHeight="1" x14ac:dyDescent="0.2"/>
    <row r="377" ht="33" customHeight="1" x14ac:dyDescent="0.2"/>
    <row r="378" ht="33" customHeight="1" x14ac:dyDescent="0.2"/>
    <row r="379" ht="33" customHeight="1" x14ac:dyDescent="0.2"/>
    <row r="380" ht="33" customHeight="1" x14ac:dyDescent="0.2"/>
    <row r="381" ht="33" customHeight="1" x14ac:dyDescent="0.2"/>
    <row r="382" ht="33" customHeight="1" x14ac:dyDescent="0.2"/>
    <row r="383" ht="33" customHeight="1" x14ac:dyDescent="0.2"/>
    <row r="384" ht="33" customHeight="1" x14ac:dyDescent="0.2"/>
    <row r="385" ht="33" customHeight="1" x14ac:dyDescent="0.2"/>
    <row r="386" ht="33" customHeight="1" x14ac:dyDescent="0.2"/>
    <row r="387" ht="33" customHeight="1" x14ac:dyDescent="0.2"/>
    <row r="388" ht="33" customHeight="1" x14ac:dyDescent="0.2"/>
    <row r="389" ht="33" customHeight="1" x14ac:dyDescent="0.2"/>
    <row r="390" ht="33" customHeight="1" x14ac:dyDescent="0.2"/>
    <row r="391" ht="33" customHeight="1" x14ac:dyDescent="0.2"/>
    <row r="392" ht="33" customHeight="1" x14ac:dyDescent="0.2"/>
    <row r="393" ht="33" customHeight="1" x14ac:dyDescent="0.2"/>
    <row r="394" ht="33" customHeight="1" x14ac:dyDescent="0.2"/>
    <row r="395" ht="33" customHeight="1" x14ac:dyDescent="0.2"/>
    <row r="396" ht="33" customHeight="1" x14ac:dyDescent="0.2"/>
    <row r="397" ht="33" customHeight="1" x14ac:dyDescent="0.2"/>
    <row r="398" ht="33" customHeight="1" x14ac:dyDescent="0.2"/>
    <row r="399" ht="33" customHeight="1" x14ac:dyDescent="0.2"/>
    <row r="400" ht="33" customHeight="1" x14ac:dyDescent="0.2"/>
    <row r="401" ht="33" customHeight="1" x14ac:dyDescent="0.2"/>
    <row r="402" ht="33" customHeight="1" x14ac:dyDescent="0.2"/>
    <row r="403" ht="33" customHeight="1" x14ac:dyDescent="0.2"/>
    <row r="404" ht="33" customHeight="1" x14ac:dyDescent="0.2"/>
    <row r="405" ht="33" customHeight="1" x14ac:dyDescent="0.2"/>
    <row r="406" ht="33" customHeight="1" x14ac:dyDescent="0.2"/>
    <row r="407" ht="33" customHeight="1" x14ac:dyDescent="0.2"/>
    <row r="408" ht="33" customHeight="1" x14ac:dyDescent="0.2"/>
    <row r="409" ht="33" customHeight="1" x14ac:dyDescent="0.2"/>
    <row r="410" ht="33" customHeight="1" x14ac:dyDescent="0.2"/>
    <row r="411" ht="33" customHeight="1" x14ac:dyDescent="0.2"/>
    <row r="412" ht="33" customHeight="1" x14ac:dyDescent="0.2"/>
    <row r="413" ht="33" customHeight="1" x14ac:dyDescent="0.2"/>
    <row r="414" ht="33" customHeight="1" x14ac:dyDescent="0.2"/>
    <row r="415" ht="33" customHeight="1" x14ac:dyDescent="0.2"/>
    <row r="416" ht="33" customHeight="1" x14ac:dyDescent="0.2"/>
    <row r="417" ht="33" customHeight="1" x14ac:dyDescent="0.2"/>
    <row r="418" ht="33" customHeight="1" x14ac:dyDescent="0.2"/>
    <row r="419" ht="33" customHeight="1" x14ac:dyDescent="0.2"/>
    <row r="420" ht="33" customHeight="1" x14ac:dyDescent="0.2"/>
    <row r="421" ht="33" customHeight="1" x14ac:dyDescent="0.2"/>
    <row r="422" ht="33" customHeight="1" x14ac:dyDescent="0.2"/>
    <row r="423" ht="33" customHeight="1" x14ac:dyDescent="0.2"/>
    <row r="424" ht="33" customHeight="1" x14ac:dyDescent="0.2"/>
    <row r="425" ht="33" customHeight="1" x14ac:dyDescent="0.2"/>
    <row r="426" ht="33" customHeight="1" x14ac:dyDescent="0.2"/>
    <row r="427" ht="33" customHeight="1" x14ac:dyDescent="0.2"/>
    <row r="428" ht="33" customHeight="1" x14ac:dyDescent="0.2"/>
    <row r="429" ht="33" customHeight="1" x14ac:dyDescent="0.2"/>
    <row r="430" ht="33" customHeight="1" x14ac:dyDescent="0.2"/>
    <row r="431" ht="33" customHeight="1" x14ac:dyDescent="0.2"/>
    <row r="432" ht="33" customHeight="1" x14ac:dyDescent="0.2"/>
    <row r="433" ht="33" customHeight="1" x14ac:dyDescent="0.2"/>
    <row r="434" ht="33" customHeight="1" x14ac:dyDescent="0.2"/>
    <row r="435" ht="33" customHeight="1" x14ac:dyDescent="0.2"/>
    <row r="436" ht="33" customHeight="1" x14ac:dyDescent="0.2"/>
    <row r="437" ht="33" customHeight="1" x14ac:dyDescent="0.2"/>
    <row r="438" ht="33" customHeight="1" x14ac:dyDescent="0.2"/>
    <row r="439" ht="33" customHeight="1" x14ac:dyDescent="0.2"/>
    <row r="440" ht="33" customHeight="1" x14ac:dyDescent="0.2"/>
    <row r="441" ht="33" customHeight="1" x14ac:dyDescent="0.2"/>
    <row r="442" ht="33" customHeight="1" x14ac:dyDescent="0.2"/>
    <row r="443" ht="33" customHeight="1" x14ac:dyDescent="0.2"/>
    <row r="444" ht="33" customHeight="1" x14ac:dyDescent="0.2"/>
    <row r="445" ht="33" customHeight="1" x14ac:dyDescent="0.2"/>
    <row r="446" ht="33" customHeight="1" x14ac:dyDescent="0.2"/>
    <row r="447" ht="33" customHeight="1" x14ac:dyDescent="0.2"/>
    <row r="448" ht="33" customHeight="1" x14ac:dyDescent="0.2"/>
    <row r="449" ht="33" customHeight="1" x14ac:dyDescent="0.2"/>
    <row r="450" ht="33" customHeight="1" x14ac:dyDescent="0.2"/>
    <row r="451" ht="33" customHeight="1" x14ac:dyDescent="0.2"/>
    <row r="452" ht="33" customHeight="1" x14ac:dyDescent="0.2"/>
    <row r="453" ht="33" customHeight="1" x14ac:dyDescent="0.2"/>
    <row r="454" ht="33" customHeight="1" x14ac:dyDescent="0.2"/>
    <row r="455" ht="33" customHeight="1" x14ac:dyDescent="0.2"/>
    <row r="456" ht="33" customHeight="1" x14ac:dyDescent="0.2"/>
    <row r="457" ht="33" customHeight="1" x14ac:dyDescent="0.2"/>
    <row r="458" ht="33" customHeight="1" x14ac:dyDescent="0.2"/>
    <row r="459" ht="33" customHeight="1" x14ac:dyDescent="0.2"/>
    <row r="460" ht="33" customHeight="1" x14ac:dyDescent="0.2"/>
    <row r="461" ht="33" customHeight="1" x14ac:dyDescent="0.2"/>
    <row r="462" ht="33" customHeight="1" x14ac:dyDescent="0.2"/>
    <row r="463" ht="33" customHeight="1" x14ac:dyDescent="0.2"/>
    <row r="464" ht="33" customHeight="1" x14ac:dyDescent="0.2"/>
    <row r="465" ht="33" customHeight="1" x14ac:dyDescent="0.2"/>
    <row r="466" ht="33" customHeight="1" x14ac:dyDescent="0.2"/>
    <row r="467" ht="33" customHeight="1" x14ac:dyDescent="0.2"/>
    <row r="468" ht="33" customHeight="1" x14ac:dyDescent="0.2"/>
    <row r="469" ht="33" customHeight="1" x14ac:dyDescent="0.2"/>
    <row r="470" ht="33" customHeight="1" x14ac:dyDescent="0.2"/>
    <row r="471" ht="33" customHeight="1" x14ac:dyDescent="0.2"/>
    <row r="472" ht="33" customHeight="1" x14ac:dyDescent="0.2"/>
    <row r="473" ht="33" customHeight="1" x14ac:dyDescent="0.2"/>
    <row r="474" ht="33" customHeight="1" x14ac:dyDescent="0.2"/>
    <row r="475" ht="33" customHeight="1" x14ac:dyDescent="0.2"/>
    <row r="476" ht="33" customHeight="1" x14ac:dyDescent="0.2"/>
    <row r="477" ht="33" customHeight="1" x14ac:dyDescent="0.2"/>
    <row r="478" ht="33" customHeight="1" x14ac:dyDescent="0.2"/>
    <row r="479" ht="33" customHeight="1" x14ac:dyDescent="0.2"/>
    <row r="480" ht="33" customHeight="1" x14ac:dyDescent="0.2"/>
    <row r="481" ht="33" customHeight="1" x14ac:dyDescent="0.2"/>
    <row r="482" ht="33" customHeight="1" x14ac:dyDescent="0.2"/>
    <row r="483" ht="33" customHeight="1" x14ac:dyDescent="0.2"/>
    <row r="484" ht="33" customHeight="1" x14ac:dyDescent="0.2"/>
    <row r="485" ht="33" customHeight="1" x14ac:dyDescent="0.2"/>
    <row r="486" ht="33" customHeight="1" x14ac:dyDescent="0.2"/>
    <row r="487" ht="33" customHeight="1" x14ac:dyDescent="0.2"/>
    <row r="488" ht="33" customHeight="1" x14ac:dyDescent="0.2"/>
    <row r="489" ht="33" customHeight="1" x14ac:dyDescent="0.2"/>
    <row r="490" ht="33" customHeight="1" x14ac:dyDescent="0.2"/>
    <row r="491" ht="33" customHeight="1" x14ac:dyDescent="0.2"/>
    <row r="492" ht="33" customHeight="1" x14ac:dyDescent="0.2"/>
    <row r="493" ht="33" customHeight="1" x14ac:dyDescent="0.2"/>
    <row r="494" ht="33" customHeight="1" x14ac:dyDescent="0.2"/>
    <row r="495" ht="33" customHeight="1" x14ac:dyDescent="0.2"/>
    <row r="496" ht="33" customHeight="1" x14ac:dyDescent="0.2"/>
    <row r="497" ht="33" customHeight="1" x14ac:dyDescent="0.2"/>
    <row r="498" ht="33" customHeight="1" x14ac:dyDescent="0.2"/>
    <row r="499" ht="33" customHeight="1" x14ac:dyDescent="0.2"/>
    <row r="500" ht="33" customHeight="1" x14ac:dyDescent="0.2"/>
    <row r="501" ht="33" customHeight="1" x14ac:dyDescent="0.2"/>
    <row r="502" ht="33" customHeight="1" x14ac:dyDescent="0.2"/>
    <row r="503" ht="33" customHeight="1" x14ac:dyDescent="0.2"/>
    <row r="504" ht="33" customHeight="1" x14ac:dyDescent="0.2"/>
    <row r="505" ht="33" customHeight="1" x14ac:dyDescent="0.2"/>
    <row r="506" ht="33" customHeight="1" x14ac:dyDescent="0.2"/>
    <row r="507" ht="33" customHeight="1" x14ac:dyDescent="0.2"/>
    <row r="508" ht="33" customHeight="1" x14ac:dyDescent="0.2"/>
    <row r="509" ht="33" customHeight="1" x14ac:dyDescent="0.2"/>
    <row r="510" ht="33" customHeight="1" x14ac:dyDescent="0.2"/>
    <row r="511" ht="33" customHeight="1" x14ac:dyDescent="0.2"/>
    <row r="512" ht="33" customHeight="1" x14ac:dyDescent="0.2"/>
    <row r="513" ht="33" customHeight="1" x14ac:dyDescent="0.2"/>
    <row r="514" ht="33" customHeight="1" x14ac:dyDescent="0.2"/>
    <row r="515" ht="33" customHeight="1" x14ac:dyDescent="0.2"/>
    <row r="516" ht="33" customHeight="1" x14ac:dyDescent="0.2"/>
    <row r="517" ht="33" customHeight="1" x14ac:dyDescent="0.2"/>
    <row r="518" ht="33" customHeight="1" x14ac:dyDescent="0.2"/>
    <row r="519" ht="33" customHeight="1" x14ac:dyDescent="0.2"/>
    <row r="520" ht="33" customHeight="1" x14ac:dyDescent="0.2"/>
    <row r="521" ht="33" customHeight="1" x14ac:dyDescent="0.2"/>
    <row r="522" ht="33" customHeight="1" x14ac:dyDescent="0.2"/>
    <row r="523" ht="33" customHeight="1" x14ac:dyDescent="0.2"/>
    <row r="524" ht="33" customHeight="1" x14ac:dyDescent="0.2"/>
    <row r="525" ht="33" customHeight="1" x14ac:dyDescent="0.2"/>
    <row r="526" ht="33" customHeight="1" x14ac:dyDescent="0.2"/>
    <row r="527" ht="33" customHeight="1" x14ac:dyDescent="0.2"/>
    <row r="528" ht="33" customHeight="1" x14ac:dyDescent="0.2"/>
    <row r="529" ht="33" customHeight="1" x14ac:dyDescent="0.2"/>
    <row r="530" ht="33" customHeight="1" x14ac:dyDescent="0.2"/>
    <row r="531" ht="33" customHeight="1" x14ac:dyDescent="0.2"/>
    <row r="532" ht="33" customHeight="1" x14ac:dyDescent="0.2"/>
    <row r="533" ht="33" customHeight="1" x14ac:dyDescent="0.2"/>
    <row r="534" ht="33" customHeight="1" x14ac:dyDescent="0.2"/>
    <row r="535" ht="33" customHeight="1" x14ac:dyDescent="0.2"/>
    <row r="536" ht="33" customHeight="1" x14ac:dyDescent="0.2"/>
    <row r="537" ht="33" customHeight="1" x14ac:dyDescent="0.2"/>
    <row r="538" ht="33" customHeight="1" x14ac:dyDescent="0.2"/>
    <row r="539" ht="33" customHeight="1" x14ac:dyDescent="0.2"/>
    <row r="540" ht="33" customHeight="1" x14ac:dyDescent="0.2"/>
    <row r="541" ht="33" customHeight="1" x14ac:dyDescent="0.2"/>
    <row r="542" ht="33" customHeight="1" x14ac:dyDescent="0.2"/>
    <row r="543" ht="33" customHeight="1" x14ac:dyDescent="0.2"/>
    <row r="544" ht="33" customHeight="1" x14ac:dyDescent="0.2"/>
    <row r="545" ht="33" customHeight="1" x14ac:dyDescent="0.2"/>
    <row r="546" ht="33" customHeight="1" x14ac:dyDescent="0.2"/>
    <row r="547" ht="33" customHeight="1" x14ac:dyDescent="0.2"/>
    <row r="548" ht="33" customHeight="1" x14ac:dyDescent="0.2"/>
    <row r="549" ht="33" customHeight="1" x14ac:dyDescent="0.2"/>
    <row r="550" ht="33" customHeight="1" x14ac:dyDescent="0.2"/>
    <row r="551" ht="33" customHeight="1" x14ac:dyDescent="0.2"/>
    <row r="552" ht="33" customHeight="1" x14ac:dyDescent="0.2"/>
    <row r="553" ht="33" customHeight="1" x14ac:dyDescent="0.2"/>
    <row r="554" ht="33" customHeight="1" x14ac:dyDescent="0.2"/>
    <row r="555" ht="33" customHeight="1" x14ac:dyDescent="0.2"/>
    <row r="556" ht="33" customHeight="1" x14ac:dyDescent="0.2"/>
    <row r="557" ht="33" customHeight="1" x14ac:dyDescent="0.2"/>
    <row r="558" ht="33" customHeight="1" x14ac:dyDescent="0.2"/>
    <row r="559" ht="33" customHeight="1" x14ac:dyDescent="0.2"/>
    <row r="560" ht="33" customHeight="1" x14ac:dyDescent="0.2"/>
    <row r="561" ht="33" customHeight="1" x14ac:dyDescent="0.2"/>
    <row r="562" ht="33" customHeight="1" x14ac:dyDescent="0.2"/>
    <row r="563" ht="33" customHeight="1" x14ac:dyDescent="0.2"/>
    <row r="564" ht="33" customHeight="1" x14ac:dyDescent="0.2"/>
    <row r="565" ht="33" customHeight="1" x14ac:dyDescent="0.2"/>
    <row r="566" ht="33" customHeight="1" x14ac:dyDescent="0.2"/>
    <row r="567" ht="33" customHeight="1" x14ac:dyDescent="0.2"/>
    <row r="568" ht="33" customHeight="1" x14ac:dyDescent="0.2"/>
    <row r="569" ht="33" customHeight="1" x14ac:dyDescent="0.2"/>
    <row r="570" ht="33" customHeight="1" x14ac:dyDescent="0.2"/>
    <row r="571" ht="33" customHeight="1" x14ac:dyDescent="0.2"/>
    <row r="572" ht="33" customHeight="1" x14ac:dyDescent="0.2"/>
    <row r="573" ht="33" customHeight="1" x14ac:dyDescent="0.2"/>
    <row r="574" ht="33" customHeight="1" x14ac:dyDescent="0.2"/>
    <row r="575" ht="33" customHeight="1" x14ac:dyDescent="0.2"/>
    <row r="576" ht="33" customHeight="1" x14ac:dyDescent="0.2"/>
    <row r="577" ht="33" customHeight="1" x14ac:dyDescent="0.2"/>
    <row r="578" ht="33" customHeight="1" x14ac:dyDescent="0.2"/>
    <row r="579" ht="33" customHeight="1" x14ac:dyDescent="0.2"/>
    <row r="580" ht="33" customHeight="1" x14ac:dyDescent="0.2"/>
    <row r="581" ht="33" customHeight="1" x14ac:dyDescent="0.2"/>
    <row r="582" ht="33" customHeight="1" x14ac:dyDescent="0.2"/>
    <row r="583" ht="33" customHeight="1" x14ac:dyDescent="0.2"/>
    <row r="584" ht="33" customHeight="1" x14ac:dyDescent="0.2"/>
    <row r="585" ht="33" customHeight="1" x14ac:dyDescent="0.2"/>
    <row r="586" ht="33" customHeight="1" x14ac:dyDescent="0.2"/>
    <row r="587" ht="33" customHeight="1" x14ac:dyDescent="0.2"/>
    <row r="588" ht="33" customHeight="1" x14ac:dyDescent="0.2"/>
    <row r="589" ht="33" customHeight="1" x14ac:dyDescent="0.2"/>
    <row r="590" ht="33" customHeight="1" x14ac:dyDescent="0.2"/>
    <row r="591" ht="33" customHeight="1" x14ac:dyDescent="0.2"/>
    <row r="592" ht="33" customHeight="1" x14ac:dyDescent="0.2"/>
    <row r="593" ht="33" customHeight="1" x14ac:dyDescent="0.2"/>
    <row r="594" ht="33" customHeight="1" x14ac:dyDescent="0.2"/>
    <row r="595" ht="33" customHeight="1" x14ac:dyDescent="0.2"/>
    <row r="596" ht="33" customHeight="1" x14ac:dyDescent="0.2"/>
    <row r="597" ht="33" customHeight="1" x14ac:dyDescent="0.2"/>
    <row r="598" ht="33" customHeight="1" x14ac:dyDescent="0.2"/>
    <row r="599" ht="33" customHeight="1" x14ac:dyDescent="0.2"/>
    <row r="600" ht="33" customHeight="1" x14ac:dyDescent="0.2"/>
    <row r="601" ht="33" customHeight="1" x14ac:dyDescent="0.2"/>
    <row r="602" ht="33" customHeight="1" x14ac:dyDescent="0.2"/>
    <row r="603" ht="33" customHeight="1" x14ac:dyDescent="0.2"/>
    <row r="604" ht="33" customHeight="1" x14ac:dyDescent="0.2"/>
    <row r="605" ht="33" customHeight="1" x14ac:dyDescent="0.2"/>
    <row r="606" ht="33" customHeight="1" x14ac:dyDescent="0.2"/>
    <row r="607" ht="33" customHeight="1" x14ac:dyDescent="0.2"/>
    <row r="608" ht="33" customHeight="1" x14ac:dyDescent="0.2"/>
    <row r="609" ht="33" customHeight="1" x14ac:dyDescent="0.2"/>
    <row r="610" ht="33" customHeight="1" x14ac:dyDescent="0.2"/>
    <row r="611" ht="33" customHeight="1" x14ac:dyDescent="0.2"/>
    <row r="612" ht="33" customHeight="1" x14ac:dyDescent="0.2"/>
    <row r="613" ht="33" customHeight="1" x14ac:dyDescent="0.2"/>
    <row r="614" ht="33" customHeight="1" x14ac:dyDescent="0.2"/>
    <row r="615" ht="33" customHeight="1" x14ac:dyDescent="0.2"/>
    <row r="616" ht="33" customHeight="1" x14ac:dyDescent="0.2"/>
    <row r="617" ht="33" customHeight="1" x14ac:dyDescent="0.2"/>
    <row r="618" ht="33" customHeight="1" x14ac:dyDescent="0.2"/>
    <row r="619" ht="33" customHeight="1" x14ac:dyDescent="0.2"/>
    <row r="620" ht="33" customHeight="1" x14ac:dyDescent="0.2"/>
    <row r="621" ht="33" customHeight="1" x14ac:dyDescent="0.2"/>
    <row r="622" ht="33" customHeight="1" x14ac:dyDescent="0.2"/>
    <row r="623" ht="33" customHeight="1" x14ac:dyDescent="0.2"/>
    <row r="624" ht="33" customHeight="1" x14ac:dyDescent="0.2"/>
    <row r="625" ht="33" customHeight="1" x14ac:dyDescent="0.2"/>
    <row r="626" ht="33" customHeight="1" x14ac:dyDescent="0.2"/>
    <row r="627" ht="33" customHeight="1" x14ac:dyDescent="0.2"/>
    <row r="628" ht="33" customHeight="1" x14ac:dyDescent="0.2"/>
    <row r="629" ht="33" customHeight="1" x14ac:dyDescent="0.2"/>
    <row r="630" ht="33" customHeight="1" x14ac:dyDescent="0.2"/>
    <row r="631" ht="33" customHeight="1" x14ac:dyDescent="0.2"/>
    <row r="632" ht="33" customHeight="1" x14ac:dyDescent="0.2"/>
    <row r="633" ht="33" customHeight="1" x14ac:dyDescent="0.2"/>
    <row r="634" ht="33" customHeight="1" x14ac:dyDescent="0.2"/>
    <row r="635" ht="33" customHeight="1" x14ac:dyDescent="0.2"/>
    <row r="636" ht="33" customHeight="1" x14ac:dyDescent="0.2"/>
    <row r="637" ht="33" customHeight="1" x14ac:dyDescent="0.2"/>
    <row r="638" ht="33" customHeight="1" x14ac:dyDescent="0.2"/>
    <row r="639" ht="33" customHeight="1" x14ac:dyDescent="0.2"/>
    <row r="640" ht="33" customHeight="1" x14ac:dyDescent="0.2"/>
    <row r="641" ht="33" customHeight="1" x14ac:dyDescent="0.2"/>
    <row r="642" ht="33" customHeight="1" x14ac:dyDescent="0.2"/>
    <row r="643" ht="33" customHeight="1" x14ac:dyDescent="0.2"/>
    <row r="644" ht="33" customHeight="1" x14ac:dyDescent="0.2"/>
    <row r="645" ht="33" customHeight="1" x14ac:dyDescent="0.2"/>
    <row r="646" ht="33" customHeight="1" x14ac:dyDescent="0.2"/>
    <row r="647" ht="33" customHeight="1" x14ac:dyDescent="0.2"/>
    <row r="648" ht="33" customHeight="1" x14ac:dyDescent="0.2"/>
    <row r="649" ht="33" customHeight="1" x14ac:dyDescent="0.2"/>
    <row r="650" ht="33" customHeight="1" x14ac:dyDescent="0.2"/>
    <row r="651" ht="33" customHeight="1" x14ac:dyDescent="0.2"/>
    <row r="652" ht="33" customHeight="1" x14ac:dyDescent="0.2"/>
    <row r="653" ht="33" customHeight="1" x14ac:dyDescent="0.2"/>
    <row r="654" ht="33" customHeight="1" x14ac:dyDescent="0.2"/>
    <row r="655" ht="33" customHeight="1" x14ac:dyDescent="0.2"/>
    <row r="656" ht="33" customHeight="1" x14ac:dyDescent="0.2"/>
    <row r="657" ht="33" customHeight="1" x14ac:dyDescent="0.2"/>
    <row r="658" ht="33" customHeight="1" x14ac:dyDescent="0.2"/>
    <row r="659" ht="33" customHeight="1" x14ac:dyDescent="0.2"/>
    <row r="660" ht="33" customHeight="1" x14ac:dyDescent="0.2"/>
    <row r="661" ht="33" customHeight="1" x14ac:dyDescent="0.2"/>
    <row r="662" ht="33" customHeight="1" x14ac:dyDescent="0.2"/>
    <row r="663" ht="33" customHeight="1" x14ac:dyDescent="0.2"/>
    <row r="664" ht="33" customHeight="1" x14ac:dyDescent="0.2"/>
    <row r="665" ht="33" customHeight="1" x14ac:dyDescent="0.2"/>
    <row r="666" ht="33" customHeight="1" x14ac:dyDescent="0.2"/>
    <row r="667" ht="33" customHeight="1" x14ac:dyDescent="0.2"/>
    <row r="668" ht="33" customHeight="1" x14ac:dyDescent="0.2"/>
    <row r="669" ht="33" customHeight="1" x14ac:dyDescent="0.2"/>
    <row r="670" ht="33" customHeight="1" x14ac:dyDescent="0.2"/>
    <row r="671" ht="33" customHeight="1" x14ac:dyDescent="0.2"/>
    <row r="672" ht="33" customHeight="1" x14ac:dyDescent="0.2"/>
    <row r="673" ht="33" customHeight="1" x14ac:dyDescent="0.2"/>
    <row r="674" ht="33" customHeight="1" x14ac:dyDescent="0.2"/>
    <row r="675" ht="33" customHeight="1" x14ac:dyDescent="0.2"/>
    <row r="676" ht="33" customHeight="1" x14ac:dyDescent="0.2"/>
    <row r="677" ht="33" customHeight="1" x14ac:dyDescent="0.2"/>
    <row r="678" ht="33" customHeight="1" x14ac:dyDescent="0.2"/>
    <row r="679" ht="33" customHeight="1" x14ac:dyDescent="0.2"/>
    <row r="680" ht="33" customHeight="1" x14ac:dyDescent="0.2"/>
    <row r="681" ht="33" customHeight="1" x14ac:dyDescent="0.2"/>
    <row r="682" ht="33" customHeight="1" x14ac:dyDescent="0.2"/>
    <row r="683" ht="33" customHeight="1" x14ac:dyDescent="0.2"/>
    <row r="684" ht="33" customHeight="1" x14ac:dyDescent="0.2"/>
    <row r="685" ht="33" customHeight="1" x14ac:dyDescent="0.2"/>
    <row r="686" ht="33" customHeight="1" x14ac:dyDescent="0.2"/>
    <row r="687" ht="33" customHeight="1" x14ac:dyDescent="0.2"/>
    <row r="688" ht="33" customHeight="1" x14ac:dyDescent="0.2"/>
    <row r="689" ht="33" customHeight="1" x14ac:dyDescent="0.2"/>
    <row r="690" ht="33" customHeight="1" x14ac:dyDescent="0.2"/>
    <row r="691" ht="33" customHeight="1" x14ac:dyDescent="0.2"/>
    <row r="692" ht="33" customHeight="1" x14ac:dyDescent="0.2"/>
    <row r="693" ht="33" customHeight="1" x14ac:dyDescent="0.2"/>
    <row r="694" ht="33" customHeight="1" x14ac:dyDescent="0.2"/>
    <row r="695" ht="33" customHeight="1" x14ac:dyDescent="0.2"/>
    <row r="696" ht="33" customHeight="1" x14ac:dyDescent="0.2"/>
    <row r="697" ht="33" customHeight="1" x14ac:dyDescent="0.2"/>
    <row r="698" ht="33" customHeight="1" x14ac:dyDescent="0.2"/>
    <row r="699" ht="33" customHeight="1" x14ac:dyDescent="0.2"/>
    <row r="700" ht="33" customHeight="1" x14ac:dyDescent="0.2"/>
    <row r="701" ht="33" customHeight="1" x14ac:dyDescent="0.2"/>
    <row r="702" ht="33" customHeight="1" x14ac:dyDescent="0.2"/>
    <row r="703" ht="33" customHeight="1" x14ac:dyDescent="0.2"/>
    <row r="704" ht="33" customHeight="1" x14ac:dyDescent="0.2"/>
    <row r="705" ht="33" customHeight="1" x14ac:dyDescent="0.2"/>
    <row r="706" ht="33" customHeight="1" x14ac:dyDescent="0.2"/>
    <row r="707" ht="33" customHeight="1" x14ac:dyDescent="0.2"/>
    <row r="708" ht="33" customHeight="1" x14ac:dyDescent="0.2"/>
    <row r="709" ht="33" customHeight="1" x14ac:dyDescent="0.2"/>
    <row r="710" ht="33" customHeight="1" x14ac:dyDescent="0.2"/>
    <row r="711" ht="33" customHeight="1" x14ac:dyDescent="0.2"/>
    <row r="712" ht="33" customHeight="1" x14ac:dyDescent="0.2"/>
    <row r="713" ht="33" customHeight="1" x14ac:dyDescent="0.2"/>
    <row r="714" ht="33" customHeight="1" x14ac:dyDescent="0.2"/>
    <row r="715" ht="33" customHeight="1" x14ac:dyDescent="0.2"/>
    <row r="716" ht="33" customHeight="1" x14ac:dyDescent="0.2"/>
    <row r="717" ht="33" customHeight="1" x14ac:dyDescent="0.2"/>
    <row r="718" ht="33" customHeight="1" x14ac:dyDescent="0.2"/>
    <row r="719" ht="33" customHeight="1" x14ac:dyDescent="0.2"/>
    <row r="720" ht="33" customHeight="1" x14ac:dyDescent="0.2"/>
    <row r="721" ht="33" customHeight="1" x14ac:dyDescent="0.2"/>
    <row r="722" ht="33" customHeight="1" x14ac:dyDescent="0.2"/>
    <row r="723" ht="33" customHeight="1" x14ac:dyDescent="0.2"/>
    <row r="724" ht="33" customHeight="1" x14ac:dyDescent="0.2"/>
    <row r="725" ht="33" customHeight="1" x14ac:dyDescent="0.2"/>
    <row r="726" ht="33" customHeight="1" x14ac:dyDescent="0.2"/>
    <row r="727" ht="33" customHeight="1" x14ac:dyDescent="0.2"/>
    <row r="728" ht="33" customHeight="1" x14ac:dyDescent="0.2"/>
    <row r="729" ht="33" customHeight="1" x14ac:dyDescent="0.2"/>
    <row r="730" ht="33" customHeight="1" x14ac:dyDescent="0.2"/>
    <row r="731" ht="33" customHeight="1" x14ac:dyDescent="0.2"/>
    <row r="732" ht="33" customHeight="1" x14ac:dyDescent="0.2"/>
    <row r="733" ht="33" customHeight="1" x14ac:dyDescent="0.2"/>
    <row r="734" ht="33" customHeight="1" x14ac:dyDescent="0.2"/>
    <row r="735" ht="33" customHeight="1" x14ac:dyDescent="0.2"/>
    <row r="736" ht="33" customHeight="1" x14ac:dyDescent="0.2"/>
    <row r="737" ht="33" customHeight="1" x14ac:dyDescent="0.2"/>
    <row r="738" ht="33" customHeight="1" x14ac:dyDescent="0.2"/>
    <row r="739" ht="33" customHeight="1" x14ac:dyDescent="0.2"/>
    <row r="740" ht="33" customHeight="1" x14ac:dyDescent="0.2"/>
    <row r="741" ht="33" customHeight="1" x14ac:dyDescent="0.2"/>
    <row r="742" ht="33" customHeight="1" x14ac:dyDescent="0.2"/>
    <row r="743" ht="33" customHeight="1" x14ac:dyDescent="0.2"/>
    <row r="744" ht="33" customHeight="1" x14ac:dyDescent="0.2"/>
    <row r="745" ht="33" customHeight="1" x14ac:dyDescent="0.2"/>
    <row r="746" ht="33" customHeight="1" x14ac:dyDescent="0.2"/>
    <row r="747" ht="33" customHeight="1" x14ac:dyDescent="0.2"/>
    <row r="748" ht="33" customHeight="1" x14ac:dyDescent="0.2"/>
    <row r="749" ht="33" customHeight="1" x14ac:dyDescent="0.2"/>
    <row r="750" ht="33" customHeight="1" x14ac:dyDescent="0.2"/>
    <row r="751" ht="33" customHeight="1" x14ac:dyDescent="0.2"/>
    <row r="752" ht="33" customHeight="1" x14ac:dyDescent="0.2"/>
    <row r="753" ht="33" customHeight="1" x14ac:dyDescent="0.2"/>
    <row r="754" ht="33" customHeight="1" x14ac:dyDescent="0.2"/>
    <row r="755" ht="33" customHeight="1" x14ac:dyDescent="0.2"/>
    <row r="756" ht="33" customHeight="1" x14ac:dyDescent="0.2"/>
    <row r="757" ht="33" customHeight="1" x14ac:dyDescent="0.2"/>
    <row r="758" ht="33" customHeight="1" x14ac:dyDescent="0.2"/>
    <row r="759" ht="33" customHeight="1" x14ac:dyDescent="0.2"/>
    <row r="760" ht="33" customHeight="1" x14ac:dyDescent="0.2"/>
    <row r="761" ht="33" customHeight="1" x14ac:dyDescent="0.2"/>
    <row r="762" ht="33" customHeight="1" x14ac:dyDescent="0.2"/>
    <row r="763" ht="33" customHeight="1" x14ac:dyDescent="0.2"/>
    <row r="764" ht="33" customHeight="1" x14ac:dyDescent="0.2"/>
    <row r="765" ht="33" customHeight="1" x14ac:dyDescent="0.2"/>
    <row r="766" ht="33" customHeight="1" x14ac:dyDescent="0.2"/>
    <row r="767" ht="33" customHeight="1" x14ac:dyDescent="0.2"/>
    <row r="768" ht="33" customHeight="1" x14ac:dyDescent="0.2"/>
    <row r="769" ht="33" customHeight="1" x14ac:dyDescent="0.2"/>
    <row r="770" ht="33" customHeight="1" x14ac:dyDescent="0.2"/>
    <row r="771" ht="33" customHeight="1" x14ac:dyDescent="0.2"/>
    <row r="772" ht="33" customHeight="1" x14ac:dyDescent="0.2"/>
    <row r="773" ht="33" customHeight="1" x14ac:dyDescent="0.2"/>
    <row r="774" ht="33" customHeight="1" x14ac:dyDescent="0.2"/>
    <row r="775" ht="33" customHeight="1" x14ac:dyDescent="0.2"/>
    <row r="776" ht="33" customHeight="1" x14ac:dyDescent="0.2"/>
    <row r="777" ht="33" customHeight="1" x14ac:dyDescent="0.2"/>
    <row r="778" ht="33" customHeight="1" x14ac:dyDescent="0.2"/>
    <row r="779" ht="33" customHeight="1" x14ac:dyDescent="0.2"/>
    <row r="780" ht="33" customHeight="1" x14ac:dyDescent="0.2"/>
    <row r="781" ht="33" customHeight="1" x14ac:dyDescent="0.2"/>
    <row r="782" ht="33" customHeight="1" x14ac:dyDescent="0.2"/>
    <row r="783" ht="33" customHeight="1" x14ac:dyDescent="0.2"/>
    <row r="784" ht="33" customHeight="1" x14ac:dyDescent="0.2"/>
    <row r="785" ht="33" customHeight="1" x14ac:dyDescent="0.2"/>
    <row r="786" ht="33" customHeight="1" x14ac:dyDescent="0.2"/>
    <row r="787" ht="33" customHeight="1" x14ac:dyDescent="0.2"/>
    <row r="788" ht="33" customHeight="1" x14ac:dyDescent="0.2"/>
    <row r="789" ht="33" customHeight="1" x14ac:dyDescent="0.2"/>
    <row r="790" ht="33" customHeight="1" x14ac:dyDescent="0.2"/>
    <row r="791" ht="33" customHeight="1" x14ac:dyDescent="0.2"/>
    <row r="792" ht="33" customHeight="1" x14ac:dyDescent="0.2"/>
    <row r="793" ht="33" customHeight="1" x14ac:dyDescent="0.2"/>
    <row r="794" ht="33" customHeight="1" x14ac:dyDescent="0.2"/>
    <row r="795" ht="33" customHeight="1" x14ac:dyDescent="0.2"/>
    <row r="796" ht="33" customHeight="1" x14ac:dyDescent="0.2"/>
    <row r="797" ht="33" customHeight="1" x14ac:dyDescent="0.2"/>
    <row r="798" ht="33" customHeight="1" x14ac:dyDescent="0.2"/>
    <row r="799" ht="33" customHeight="1" x14ac:dyDescent="0.2"/>
    <row r="800" ht="33" customHeight="1" x14ac:dyDescent="0.2"/>
    <row r="801" ht="33" customHeight="1" x14ac:dyDescent="0.2"/>
    <row r="802" ht="33" customHeight="1" x14ac:dyDescent="0.2"/>
    <row r="803" ht="33" customHeight="1" x14ac:dyDescent="0.2"/>
    <row r="804" ht="33" customHeight="1" x14ac:dyDescent="0.2"/>
    <row r="805" ht="33" customHeight="1" x14ac:dyDescent="0.2"/>
    <row r="806" ht="33" customHeight="1" x14ac:dyDescent="0.2"/>
    <row r="807" ht="33" customHeight="1" x14ac:dyDescent="0.2"/>
    <row r="808" ht="33" customHeight="1" x14ac:dyDescent="0.2"/>
    <row r="809" ht="33" customHeight="1" x14ac:dyDescent="0.2"/>
    <row r="810" ht="33" customHeight="1" x14ac:dyDescent="0.2"/>
    <row r="811" ht="33" customHeight="1" x14ac:dyDescent="0.2"/>
    <row r="812" ht="33" customHeight="1" x14ac:dyDescent="0.2"/>
    <row r="813" ht="33" customHeight="1" x14ac:dyDescent="0.2"/>
    <row r="814" ht="33" customHeight="1" x14ac:dyDescent="0.2"/>
    <row r="815" ht="33" customHeight="1" x14ac:dyDescent="0.2"/>
    <row r="816" ht="33" customHeight="1" x14ac:dyDescent="0.2"/>
    <row r="817" ht="33" customHeight="1" x14ac:dyDescent="0.2"/>
    <row r="818" ht="33" customHeight="1" x14ac:dyDescent="0.2"/>
    <row r="819" ht="33" customHeight="1" x14ac:dyDescent="0.2"/>
    <row r="820" ht="33" customHeight="1" x14ac:dyDescent="0.2"/>
    <row r="821" ht="33" customHeight="1" x14ac:dyDescent="0.2"/>
    <row r="822" ht="33" customHeight="1" x14ac:dyDescent="0.2"/>
    <row r="823" ht="33" customHeight="1" x14ac:dyDescent="0.2"/>
    <row r="824" ht="33" customHeight="1" x14ac:dyDescent="0.2"/>
    <row r="825" ht="33" customHeight="1" x14ac:dyDescent="0.2"/>
    <row r="826" ht="33" customHeight="1" x14ac:dyDescent="0.2"/>
    <row r="827" ht="33" customHeight="1" x14ac:dyDescent="0.2"/>
    <row r="828" ht="33" customHeight="1" x14ac:dyDescent="0.2"/>
    <row r="829" ht="33" customHeight="1" x14ac:dyDescent="0.2"/>
    <row r="830" ht="33" customHeight="1" x14ac:dyDescent="0.2"/>
    <row r="831" ht="33" customHeight="1" x14ac:dyDescent="0.2"/>
    <row r="832" ht="33" customHeight="1" x14ac:dyDescent="0.2"/>
    <row r="833" ht="33" customHeight="1" x14ac:dyDescent="0.2"/>
    <row r="834" ht="33" customHeight="1" x14ac:dyDescent="0.2"/>
    <row r="835" ht="33" customHeight="1" x14ac:dyDescent="0.2"/>
    <row r="836" ht="33" customHeight="1" x14ac:dyDescent="0.2"/>
    <row r="837" ht="33" customHeight="1" x14ac:dyDescent="0.2"/>
    <row r="838" ht="33" customHeight="1" x14ac:dyDescent="0.2"/>
    <row r="839" ht="33" customHeight="1" x14ac:dyDescent="0.2"/>
    <row r="840" ht="33" customHeight="1" x14ac:dyDescent="0.2"/>
    <row r="841" ht="33" customHeight="1" x14ac:dyDescent="0.2"/>
    <row r="842" ht="33" customHeight="1" x14ac:dyDescent="0.2"/>
    <row r="843" ht="33" customHeight="1" x14ac:dyDescent="0.2"/>
    <row r="844" ht="33" customHeight="1" x14ac:dyDescent="0.2"/>
    <row r="845" ht="33" customHeight="1" x14ac:dyDescent="0.2"/>
    <row r="846" ht="33" customHeight="1" x14ac:dyDescent="0.2"/>
    <row r="847" ht="33" customHeight="1" x14ac:dyDescent="0.2"/>
    <row r="848" ht="33" customHeight="1" x14ac:dyDescent="0.2"/>
    <row r="849" ht="33" customHeight="1" x14ac:dyDescent="0.2"/>
    <row r="850" ht="33" customHeight="1" x14ac:dyDescent="0.2"/>
    <row r="851" ht="33" customHeight="1" x14ac:dyDescent="0.2"/>
    <row r="852" ht="33" customHeight="1" x14ac:dyDescent="0.2"/>
    <row r="853" ht="33" customHeight="1" x14ac:dyDescent="0.2"/>
    <row r="854" ht="33" customHeight="1" x14ac:dyDescent="0.2"/>
    <row r="855" ht="33" customHeight="1" x14ac:dyDescent="0.2"/>
    <row r="856" ht="33" customHeight="1" x14ac:dyDescent="0.2"/>
    <row r="857" ht="33" customHeight="1" x14ac:dyDescent="0.2"/>
    <row r="858" ht="33" customHeight="1" x14ac:dyDescent="0.2"/>
    <row r="859" ht="33" customHeight="1" x14ac:dyDescent="0.2"/>
    <row r="860" ht="33" customHeight="1" x14ac:dyDescent="0.2"/>
    <row r="861" ht="33" customHeight="1" x14ac:dyDescent="0.2"/>
    <row r="862" ht="33" customHeight="1" x14ac:dyDescent="0.2"/>
    <row r="863" ht="33" customHeight="1" x14ac:dyDescent="0.2"/>
    <row r="864" ht="33" customHeight="1" x14ac:dyDescent="0.2"/>
    <row r="865" ht="33" customHeight="1" x14ac:dyDescent="0.2"/>
    <row r="866" ht="33" customHeight="1" x14ac:dyDescent="0.2"/>
    <row r="867" ht="33" customHeight="1" x14ac:dyDescent="0.2"/>
    <row r="868" ht="33" customHeight="1" x14ac:dyDescent="0.2"/>
    <row r="869" ht="33" customHeight="1" x14ac:dyDescent="0.2"/>
    <row r="870" ht="33" customHeight="1" x14ac:dyDescent="0.2"/>
    <row r="871" ht="33" customHeight="1" x14ac:dyDescent="0.2"/>
    <row r="872" ht="33" customHeight="1" x14ac:dyDescent="0.2"/>
    <row r="873" ht="33" customHeight="1" x14ac:dyDescent="0.2"/>
    <row r="874" ht="33" customHeight="1" x14ac:dyDescent="0.2"/>
    <row r="875" ht="33" customHeight="1" x14ac:dyDescent="0.2"/>
    <row r="876" ht="33" customHeight="1" x14ac:dyDescent="0.2"/>
    <row r="877" ht="33" customHeight="1" x14ac:dyDescent="0.2"/>
    <row r="878" ht="33" customHeight="1" x14ac:dyDescent="0.2"/>
    <row r="879" ht="33" customHeight="1" x14ac:dyDescent="0.2"/>
    <row r="880" ht="33" customHeight="1" x14ac:dyDescent="0.2"/>
    <row r="881" ht="33" customHeight="1" x14ac:dyDescent="0.2"/>
    <row r="882" ht="33" customHeight="1" x14ac:dyDescent="0.2"/>
    <row r="883" ht="33" customHeight="1" x14ac:dyDescent="0.2"/>
    <row r="884" ht="33" customHeight="1" x14ac:dyDescent="0.2"/>
    <row r="885" ht="33" customHeight="1" x14ac:dyDescent="0.2"/>
    <row r="886" ht="33" customHeight="1" x14ac:dyDescent="0.2"/>
    <row r="887" ht="33" customHeight="1" x14ac:dyDescent="0.2"/>
    <row r="888" ht="33" customHeight="1" x14ac:dyDescent="0.2"/>
    <row r="889" ht="33" customHeight="1" x14ac:dyDescent="0.2"/>
    <row r="890" ht="33" customHeight="1" x14ac:dyDescent="0.2"/>
    <row r="891" ht="33" customHeight="1" x14ac:dyDescent="0.2"/>
    <row r="892" ht="33" customHeight="1" x14ac:dyDescent="0.2"/>
    <row r="893" ht="33" customHeight="1" x14ac:dyDescent="0.2"/>
    <row r="894" ht="33" customHeight="1" x14ac:dyDescent="0.2"/>
    <row r="895" ht="33" customHeight="1" x14ac:dyDescent="0.2"/>
    <row r="896" ht="33" customHeight="1" x14ac:dyDescent="0.2"/>
    <row r="897" ht="33" customHeight="1" x14ac:dyDescent="0.2"/>
    <row r="898" ht="33" customHeight="1" x14ac:dyDescent="0.2"/>
    <row r="899" ht="33" customHeight="1" x14ac:dyDescent="0.2"/>
    <row r="900" ht="33" customHeight="1" x14ac:dyDescent="0.2"/>
    <row r="901" ht="33" customHeight="1" x14ac:dyDescent="0.2"/>
    <row r="902" ht="33" customHeight="1" x14ac:dyDescent="0.2"/>
    <row r="903" ht="33" customHeight="1" x14ac:dyDescent="0.2"/>
    <row r="904" ht="33" customHeight="1" x14ac:dyDescent="0.2"/>
    <row r="905" ht="33" customHeight="1" x14ac:dyDescent="0.2"/>
    <row r="906" ht="33" customHeight="1" x14ac:dyDescent="0.2"/>
    <row r="907" ht="33" customHeight="1" x14ac:dyDescent="0.2"/>
    <row r="908" ht="33" customHeight="1" x14ac:dyDescent="0.2"/>
    <row r="909" ht="33" customHeight="1" x14ac:dyDescent="0.2"/>
    <row r="910" ht="33" customHeight="1" x14ac:dyDescent="0.2"/>
    <row r="911" ht="33" customHeight="1" x14ac:dyDescent="0.2"/>
    <row r="912" ht="33" customHeight="1" x14ac:dyDescent="0.2"/>
    <row r="913" ht="33" customHeight="1" x14ac:dyDescent="0.2"/>
    <row r="914" ht="33" customHeight="1" x14ac:dyDescent="0.2"/>
    <row r="915" ht="33" customHeight="1" x14ac:dyDescent="0.2"/>
    <row r="916" ht="33" customHeight="1" x14ac:dyDescent="0.2"/>
    <row r="917" ht="33" customHeight="1" x14ac:dyDescent="0.2"/>
    <row r="918" ht="33" customHeight="1" x14ac:dyDescent="0.2"/>
    <row r="919" ht="33" customHeight="1" x14ac:dyDescent="0.2"/>
    <row r="920" ht="33" customHeight="1" x14ac:dyDescent="0.2"/>
    <row r="921" ht="33" customHeight="1" x14ac:dyDescent="0.2"/>
    <row r="922" ht="33" customHeight="1" x14ac:dyDescent="0.2"/>
    <row r="923" ht="33" customHeight="1" x14ac:dyDescent="0.2"/>
    <row r="924" ht="33" customHeight="1" x14ac:dyDescent="0.2"/>
    <row r="925" ht="33" customHeight="1" x14ac:dyDescent="0.2"/>
    <row r="926" ht="33" customHeight="1" x14ac:dyDescent="0.2"/>
    <row r="927" ht="33" customHeight="1" x14ac:dyDescent="0.2"/>
    <row r="928" ht="33" customHeight="1" x14ac:dyDescent="0.2"/>
    <row r="929" ht="33" customHeight="1" x14ac:dyDescent="0.2"/>
    <row r="930" ht="33" customHeight="1" x14ac:dyDescent="0.2"/>
    <row r="931" ht="33" customHeight="1" x14ac:dyDescent="0.2"/>
    <row r="932" ht="33" customHeight="1" x14ac:dyDescent="0.2"/>
    <row r="933" ht="33" customHeight="1" x14ac:dyDescent="0.2"/>
    <row r="934" ht="33" customHeight="1" x14ac:dyDescent="0.2"/>
    <row r="935" ht="33" customHeight="1" x14ac:dyDescent="0.2"/>
    <row r="936" ht="33" customHeight="1" x14ac:dyDescent="0.2"/>
    <row r="937" ht="33" customHeight="1" x14ac:dyDescent="0.2"/>
    <row r="938" ht="33" customHeight="1" x14ac:dyDescent="0.2"/>
    <row r="939" ht="33" customHeight="1" x14ac:dyDescent="0.2"/>
    <row r="940" ht="33" customHeight="1" x14ac:dyDescent="0.2"/>
    <row r="941" ht="33" customHeight="1" x14ac:dyDescent="0.2"/>
    <row r="942" ht="33" customHeight="1" x14ac:dyDescent="0.2"/>
    <row r="943" ht="33" customHeight="1" x14ac:dyDescent="0.2"/>
    <row r="944" ht="33" customHeight="1" x14ac:dyDescent="0.2"/>
    <row r="945" ht="33" customHeight="1" x14ac:dyDescent="0.2"/>
    <row r="946" ht="33" customHeight="1" x14ac:dyDescent="0.2"/>
    <row r="947" ht="33" customHeight="1" x14ac:dyDescent="0.2"/>
    <row r="948" ht="33" customHeight="1" x14ac:dyDescent="0.2"/>
    <row r="949" ht="33" customHeight="1" x14ac:dyDescent="0.2"/>
    <row r="950" ht="33" customHeight="1" x14ac:dyDescent="0.2"/>
    <row r="951" ht="33" customHeight="1" x14ac:dyDescent="0.2"/>
    <row r="952" ht="33" customHeight="1" x14ac:dyDescent="0.2"/>
    <row r="953" ht="33" customHeight="1" x14ac:dyDescent="0.2"/>
    <row r="954" ht="33" customHeight="1" x14ac:dyDescent="0.2"/>
    <row r="955" ht="33" customHeight="1" x14ac:dyDescent="0.2"/>
    <row r="956" ht="33" customHeight="1" x14ac:dyDescent="0.2"/>
    <row r="957" ht="33" customHeight="1" x14ac:dyDescent="0.2"/>
    <row r="958" ht="33" customHeight="1" x14ac:dyDescent="0.2"/>
    <row r="959" ht="33" customHeight="1" x14ac:dyDescent="0.2"/>
    <row r="960" ht="33" customHeight="1" x14ac:dyDescent="0.2"/>
    <row r="961" ht="33" customHeight="1" x14ac:dyDescent="0.2"/>
    <row r="962" ht="33" customHeight="1" x14ac:dyDescent="0.2"/>
    <row r="963" ht="33" customHeight="1" x14ac:dyDescent="0.2"/>
    <row r="964" ht="33" customHeight="1" x14ac:dyDescent="0.2"/>
    <row r="965" ht="33" customHeight="1" x14ac:dyDescent="0.2"/>
    <row r="966" ht="33" customHeight="1" x14ac:dyDescent="0.2"/>
    <row r="967" ht="33" customHeight="1" x14ac:dyDescent="0.2"/>
    <row r="968" ht="33" customHeight="1" x14ac:dyDescent="0.2"/>
    <row r="969" ht="33" customHeight="1" x14ac:dyDescent="0.2"/>
    <row r="970" ht="33" customHeight="1" x14ac:dyDescent="0.2"/>
    <row r="971" ht="33" customHeight="1" x14ac:dyDescent="0.2"/>
    <row r="972" ht="33" customHeight="1" x14ac:dyDescent="0.2"/>
    <row r="973" ht="33" customHeight="1" x14ac:dyDescent="0.2"/>
    <row r="974" ht="33" customHeight="1" x14ac:dyDescent="0.2"/>
    <row r="975" ht="33" customHeight="1" x14ac:dyDescent="0.2"/>
    <row r="976" ht="33" customHeight="1" x14ac:dyDescent="0.2"/>
    <row r="977" ht="33" customHeight="1" x14ac:dyDescent="0.2"/>
    <row r="978" ht="33" customHeight="1" x14ac:dyDescent="0.2"/>
    <row r="979" ht="33" customHeight="1" x14ac:dyDescent="0.2"/>
    <row r="980" ht="33" customHeight="1" x14ac:dyDescent="0.2"/>
    <row r="981" ht="33" customHeight="1" x14ac:dyDescent="0.2"/>
    <row r="982" ht="33" customHeight="1" x14ac:dyDescent="0.2"/>
    <row r="983" ht="33" customHeight="1" x14ac:dyDescent="0.2"/>
    <row r="984" ht="33" customHeight="1" x14ac:dyDescent="0.2"/>
    <row r="985" ht="33" customHeight="1" x14ac:dyDescent="0.2"/>
    <row r="986" ht="33" customHeight="1" x14ac:dyDescent="0.2"/>
    <row r="987" ht="33" customHeight="1" x14ac:dyDescent="0.2"/>
    <row r="988" ht="33" customHeight="1" x14ac:dyDescent="0.2"/>
    <row r="989" ht="33" customHeight="1" x14ac:dyDescent="0.2"/>
    <row r="990" ht="33" customHeight="1" x14ac:dyDescent="0.2"/>
    <row r="991" ht="33" customHeight="1" x14ac:dyDescent="0.2"/>
    <row r="992" ht="33" customHeight="1" x14ac:dyDescent="0.2"/>
    <row r="993" ht="33" customHeight="1" x14ac:dyDescent="0.2"/>
    <row r="994" ht="33" customHeight="1" x14ac:dyDescent="0.2"/>
    <row r="995" ht="33" customHeight="1" x14ac:dyDescent="0.2"/>
    <row r="996" ht="33" customHeight="1" x14ac:dyDescent="0.2"/>
    <row r="997" ht="33" customHeight="1" x14ac:dyDescent="0.2"/>
    <row r="998" ht="33" customHeight="1" x14ac:dyDescent="0.2"/>
    <row r="999" ht="33" customHeight="1" x14ac:dyDescent="0.2"/>
    <row r="1000" ht="33" customHeight="1" x14ac:dyDescent="0.2"/>
    <row r="1001" ht="33" customHeight="1" x14ac:dyDescent="0.2"/>
    <row r="1002" ht="33" customHeight="1" x14ac:dyDescent="0.2"/>
    <row r="1003" ht="33" customHeight="1" x14ac:dyDescent="0.2"/>
    <row r="1004" ht="33" customHeight="1" x14ac:dyDescent="0.2"/>
    <row r="1005" ht="33" customHeight="1" x14ac:dyDescent="0.2"/>
    <row r="1006" ht="33" customHeight="1" x14ac:dyDescent="0.2"/>
    <row r="1007" ht="33" customHeight="1" x14ac:dyDescent="0.2"/>
    <row r="1008" ht="33" customHeight="1" x14ac:dyDescent="0.2"/>
    <row r="1009" ht="33" customHeight="1" x14ac:dyDescent="0.2"/>
    <row r="1010" ht="33" customHeight="1" x14ac:dyDescent="0.2"/>
    <row r="1011" ht="33" customHeight="1" x14ac:dyDescent="0.2"/>
    <row r="1012" ht="33" customHeight="1" x14ac:dyDescent="0.2"/>
    <row r="1013" ht="33" customHeight="1" x14ac:dyDescent="0.2"/>
    <row r="1014" ht="33" customHeight="1" x14ac:dyDescent="0.2"/>
    <row r="1015" ht="33" customHeight="1" x14ac:dyDescent="0.2"/>
    <row r="1016" ht="33" customHeight="1" x14ac:dyDescent="0.2"/>
    <row r="1017" ht="33" customHeight="1" x14ac:dyDescent="0.2"/>
    <row r="1018" ht="33" customHeight="1" x14ac:dyDescent="0.2"/>
    <row r="1019" ht="33" customHeight="1" x14ac:dyDescent="0.2"/>
    <row r="1020" ht="33" customHeight="1" x14ac:dyDescent="0.2"/>
    <row r="1021" ht="33" customHeight="1" x14ac:dyDescent="0.2"/>
    <row r="1022" ht="33" customHeight="1" x14ac:dyDescent="0.2"/>
    <row r="1023" ht="33" customHeight="1" x14ac:dyDescent="0.2"/>
    <row r="1024" ht="33" customHeight="1" x14ac:dyDescent="0.2"/>
    <row r="1025" ht="33" customHeight="1" x14ac:dyDescent="0.2"/>
    <row r="1026" ht="33" customHeight="1" x14ac:dyDescent="0.2"/>
    <row r="1027" ht="33" customHeight="1" x14ac:dyDescent="0.2"/>
    <row r="1028" ht="33" customHeight="1" x14ac:dyDescent="0.2"/>
    <row r="1029" ht="33" customHeight="1" x14ac:dyDescent="0.2"/>
    <row r="1030" ht="33" customHeight="1" x14ac:dyDescent="0.2"/>
    <row r="1031" ht="33" customHeight="1" x14ac:dyDescent="0.2"/>
    <row r="1032" ht="33" customHeight="1" x14ac:dyDescent="0.2"/>
    <row r="1033" ht="33" customHeight="1" x14ac:dyDescent="0.2"/>
    <row r="1034" ht="33" customHeight="1" x14ac:dyDescent="0.2"/>
    <row r="1035" ht="33" customHeight="1" x14ac:dyDescent="0.2"/>
    <row r="1036" ht="33" customHeight="1" x14ac:dyDescent="0.2"/>
    <row r="1037" ht="33" customHeight="1" x14ac:dyDescent="0.2"/>
    <row r="1038" ht="33" customHeight="1" x14ac:dyDescent="0.2"/>
    <row r="1039" ht="33" customHeight="1" x14ac:dyDescent="0.2"/>
    <row r="1040" ht="33" customHeight="1" x14ac:dyDescent="0.2"/>
    <row r="1041" ht="33" customHeight="1" x14ac:dyDescent="0.2"/>
    <row r="1042" ht="33" customHeight="1" x14ac:dyDescent="0.2"/>
    <row r="1043" ht="33" customHeight="1" x14ac:dyDescent="0.2"/>
    <row r="1044" ht="33" customHeight="1" x14ac:dyDescent="0.2"/>
    <row r="1045" ht="33" customHeight="1" x14ac:dyDescent="0.2"/>
    <row r="1046" ht="33" customHeight="1" x14ac:dyDescent="0.2"/>
    <row r="1047" ht="33" customHeight="1" x14ac:dyDescent="0.2"/>
    <row r="1048" ht="33" customHeight="1" x14ac:dyDescent="0.2"/>
    <row r="1049" ht="33" customHeight="1" x14ac:dyDescent="0.2"/>
    <row r="1050" ht="33" customHeight="1" x14ac:dyDescent="0.2"/>
    <row r="1051" ht="33" customHeight="1" x14ac:dyDescent="0.2"/>
    <row r="1052" ht="33" customHeight="1" x14ac:dyDescent="0.2"/>
    <row r="1053" ht="33" customHeight="1" x14ac:dyDescent="0.2"/>
    <row r="1054" ht="33" customHeight="1" x14ac:dyDescent="0.2"/>
    <row r="1055" ht="33" customHeight="1" x14ac:dyDescent="0.2"/>
    <row r="1056" ht="33" customHeight="1" x14ac:dyDescent="0.2"/>
    <row r="1057" ht="33" customHeight="1" x14ac:dyDescent="0.2"/>
    <row r="1058" ht="33" customHeight="1" x14ac:dyDescent="0.2"/>
    <row r="1059" ht="33" customHeight="1" x14ac:dyDescent="0.2"/>
    <row r="1060" ht="33" customHeight="1" x14ac:dyDescent="0.2"/>
    <row r="1061" ht="33" customHeight="1" x14ac:dyDescent="0.2"/>
    <row r="1062" ht="33" customHeight="1" x14ac:dyDescent="0.2"/>
    <row r="1063" ht="33" customHeight="1" x14ac:dyDescent="0.2"/>
    <row r="1064" ht="33" customHeight="1" x14ac:dyDescent="0.2"/>
    <row r="1065" ht="33" customHeight="1" x14ac:dyDescent="0.2"/>
    <row r="1066" ht="33" customHeight="1" x14ac:dyDescent="0.2"/>
    <row r="1067" ht="33" customHeight="1" x14ac:dyDescent="0.2"/>
    <row r="1068" ht="33" customHeight="1" x14ac:dyDescent="0.2"/>
    <row r="1069" ht="33" customHeight="1" x14ac:dyDescent="0.2"/>
    <row r="1070" ht="33" customHeight="1" x14ac:dyDescent="0.2"/>
    <row r="1071" ht="33" customHeight="1" x14ac:dyDescent="0.2"/>
    <row r="1072" ht="33" customHeight="1" x14ac:dyDescent="0.2"/>
    <row r="1073" ht="33" customHeight="1" x14ac:dyDescent="0.2"/>
    <row r="1074" ht="33" customHeight="1" x14ac:dyDescent="0.2"/>
    <row r="1075" ht="33" customHeight="1" x14ac:dyDescent="0.2"/>
    <row r="1076" ht="33" customHeight="1" x14ac:dyDescent="0.2"/>
    <row r="1077" ht="33" customHeight="1" x14ac:dyDescent="0.2"/>
    <row r="1078" ht="33" customHeight="1" x14ac:dyDescent="0.2"/>
    <row r="1079" ht="33" customHeight="1" x14ac:dyDescent="0.2"/>
    <row r="1080" ht="33" customHeight="1" x14ac:dyDescent="0.2"/>
    <row r="1081" ht="33" customHeight="1" x14ac:dyDescent="0.2"/>
    <row r="1082" ht="33" customHeight="1" x14ac:dyDescent="0.2"/>
    <row r="1083" ht="33" customHeight="1" x14ac:dyDescent="0.2"/>
    <row r="1084" ht="33" customHeight="1" x14ac:dyDescent="0.2"/>
    <row r="1085" ht="33" customHeight="1" x14ac:dyDescent="0.2"/>
    <row r="1086" ht="33" customHeight="1" x14ac:dyDescent="0.2"/>
    <row r="1087" ht="33" customHeight="1" x14ac:dyDescent="0.2"/>
    <row r="1088" ht="33" customHeight="1" x14ac:dyDescent="0.2"/>
    <row r="1089" ht="33" customHeight="1" x14ac:dyDescent="0.2"/>
    <row r="1090" ht="33" customHeight="1" x14ac:dyDescent="0.2"/>
    <row r="1091" ht="33" customHeight="1" x14ac:dyDescent="0.2"/>
    <row r="1092" ht="33" customHeight="1" x14ac:dyDescent="0.2"/>
    <row r="1093" ht="33" customHeight="1" x14ac:dyDescent="0.2"/>
    <row r="1094" ht="33" customHeight="1" x14ac:dyDescent="0.2"/>
    <row r="1095" ht="33" customHeight="1" x14ac:dyDescent="0.2"/>
    <row r="1096" ht="33" customHeight="1" x14ac:dyDescent="0.2"/>
    <row r="1097" ht="33" customHeight="1" x14ac:dyDescent="0.2"/>
    <row r="1098" ht="33" customHeight="1" x14ac:dyDescent="0.2"/>
    <row r="1099" ht="33" customHeight="1" x14ac:dyDescent="0.2"/>
    <row r="1100" ht="33" customHeight="1" x14ac:dyDescent="0.2"/>
    <row r="1101" ht="33" customHeight="1" x14ac:dyDescent="0.2"/>
    <row r="1102" ht="33" customHeight="1" x14ac:dyDescent="0.2"/>
    <row r="1103" ht="33" customHeight="1" x14ac:dyDescent="0.2"/>
    <row r="1104" ht="33" customHeight="1" x14ac:dyDescent="0.2"/>
    <row r="1105" ht="33" customHeight="1" x14ac:dyDescent="0.2"/>
    <row r="1106" ht="33" customHeight="1" x14ac:dyDescent="0.2"/>
    <row r="1107" ht="33" customHeight="1" x14ac:dyDescent="0.2"/>
    <row r="1108" ht="33" customHeight="1" x14ac:dyDescent="0.2"/>
    <row r="1109" ht="33" customHeight="1" x14ac:dyDescent="0.2"/>
    <row r="1110" ht="33" customHeight="1" x14ac:dyDescent="0.2"/>
    <row r="1111" ht="33" customHeight="1" x14ac:dyDescent="0.2"/>
    <row r="1112" ht="33" customHeight="1" x14ac:dyDescent="0.2"/>
    <row r="1113" ht="33" customHeight="1" x14ac:dyDescent="0.2"/>
    <row r="1114" ht="33" customHeight="1" x14ac:dyDescent="0.2"/>
    <row r="1115" ht="33" customHeight="1" x14ac:dyDescent="0.2"/>
    <row r="1116" ht="33" customHeight="1" x14ac:dyDescent="0.2"/>
    <row r="1117" ht="33" customHeight="1" x14ac:dyDescent="0.2"/>
    <row r="1118" ht="33" customHeight="1" x14ac:dyDescent="0.2"/>
    <row r="1119" ht="33" customHeight="1" x14ac:dyDescent="0.2"/>
    <row r="1120" ht="33" customHeight="1" x14ac:dyDescent="0.2"/>
    <row r="1121" ht="33" customHeight="1" x14ac:dyDescent="0.2"/>
    <row r="1122" ht="33" customHeight="1" x14ac:dyDescent="0.2"/>
    <row r="1123" ht="33" customHeight="1" x14ac:dyDescent="0.2"/>
    <row r="1124" ht="33" customHeight="1" x14ac:dyDescent="0.2"/>
    <row r="1125" ht="33" customHeight="1" x14ac:dyDescent="0.2"/>
    <row r="1126" ht="33" customHeight="1" x14ac:dyDescent="0.2"/>
    <row r="1127" ht="33" customHeight="1" x14ac:dyDescent="0.2"/>
    <row r="1128" ht="33" customHeight="1" x14ac:dyDescent="0.2"/>
    <row r="1129" ht="33" customHeight="1" x14ac:dyDescent="0.2"/>
    <row r="1130" ht="33" customHeight="1" x14ac:dyDescent="0.2"/>
    <row r="1131" ht="33" customHeight="1" x14ac:dyDescent="0.2"/>
    <row r="1132" ht="33" customHeight="1" x14ac:dyDescent="0.2"/>
    <row r="1133" ht="33" customHeight="1" x14ac:dyDescent="0.2"/>
    <row r="1134" ht="33" customHeight="1" x14ac:dyDescent="0.2"/>
    <row r="1135" ht="33" customHeight="1" x14ac:dyDescent="0.2"/>
    <row r="1136" ht="33" customHeight="1" x14ac:dyDescent="0.2"/>
    <row r="1137" ht="33" customHeight="1" x14ac:dyDescent="0.2"/>
    <row r="1138" ht="33" customHeight="1" x14ac:dyDescent="0.2"/>
    <row r="1139" ht="33" customHeight="1" x14ac:dyDescent="0.2"/>
    <row r="1140" ht="33" customHeight="1" x14ac:dyDescent="0.2"/>
    <row r="1141" ht="33" customHeight="1" x14ac:dyDescent="0.2"/>
    <row r="1142" ht="33" customHeight="1" x14ac:dyDescent="0.2"/>
    <row r="1143" ht="33" customHeight="1" x14ac:dyDescent="0.2"/>
    <row r="1144" ht="33" customHeight="1" x14ac:dyDescent="0.2"/>
    <row r="1145" ht="33" customHeight="1" x14ac:dyDescent="0.2"/>
    <row r="1146" ht="33" customHeight="1" x14ac:dyDescent="0.2"/>
    <row r="1147" ht="33" customHeight="1" x14ac:dyDescent="0.2"/>
    <row r="1148" ht="33" customHeight="1" x14ac:dyDescent="0.2"/>
    <row r="1149" ht="33" customHeight="1" x14ac:dyDescent="0.2"/>
    <row r="1150" ht="33" customHeight="1" x14ac:dyDescent="0.2"/>
    <row r="1151" ht="33" customHeight="1" x14ac:dyDescent="0.2"/>
    <row r="1152" ht="33" customHeight="1" x14ac:dyDescent="0.2"/>
    <row r="1153" ht="33" customHeight="1" x14ac:dyDescent="0.2"/>
    <row r="1154" ht="33" customHeight="1" x14ac:dyDescent="0.2"/>
    <row r="1155" ht="33" customHeight="1" x14ac:dyDescent="0.2"/>
    <row r="1156" ht="33" customHeight="1" x14ac:dyDescent="0.2"/>
    <row r="1157" ht="33" customHeight="1" x14ac:dyDescent="0.2"/>
    <row r="1158" ht="33" customHeight="1" x14ac:dyDescent="0.2"/>
    <row r="1159" ht="33" customHeight="1" x14ac:dyDescent="0.2"/>
    <row r="1160" ht="33" customHeight="1" x14ac:dyDescent="0.2"/>
    <row r="1161" ht="33" customHeight="1" x14ac:dyDescent="0.2"/>
    <row r="1162" ht="33" customHeight="1" x14ac:dyDescent="0.2"/>
    <row r="1163" ht="33" customHeight="1" x14ac:dyDescent="0.2"/>
    <row r="1164" ht="33" customHeight="1" x14ac:dyDescent="0.2"/>
    <row r="1165" ht="33" customHeight="1" x14ac:dyDescent="0.2"/>
    <row r="1166" ht="33" customHeight="1" x14ac:dyDescent="0.2"/>
    <row r="1167" ht="33" customHeight="1" x14ac:dyDescent="0.2"/>
    <row r="1168" ht="33" customHeight="1" x14ac:dyDescent="0.2"/>
    <row r="1169" ht="33" customHeight="1" x14ac:dyDescent="0.2"/>
    <row r="1170" ht="33" customHeight="1" x14ac:dyDescent="0.2"/>
    <row r="1171" ht="33" customHeight="1" x14ac:dyDescent="0.2"/>
    <row r="1172" ht="33" customHeight="1" x14ac:dyDescent="0.2"/>
    <row r="1173" ht="33" customHeight="1" x14ac:dyDescent="0.2"/>
    <row r="1174" ht="33" customHeight="1" x14ac:dyDescent="0.2"/>
    <row r="1175" ht="33" customHeight="1" x14ac:dyDescent="0.2"/>
    <row r="1176" ht="33" customHeight="1" x14ac:dyDescent="0.2"/>
    <row r="1177" ht="33" customHeight="1" x14ac:dyDescent="0.2"/>
    <row r="1178" ht="33" customHeight="1" x14ac:dyDescent="0.2"/>
    <row r="1179" ht="33" customHeight="1" x14ac:dyDescent="0.2"/>
    <row r="1180" ht="33" customHeight="1" x14ac:dyDescent="0.2"/>
    <row r="1181" ht="33" customHeight="1" x14ac:dyDescent="0.2"/>
    <row r="1182" ht="33" customHeight="1" x14ac:dyDescent="0.2"/>
    <row r="1183" ht="33" customHeight="1" x14ac:dyDescent="0.2"/>
    <row r="1184" ht="33" customHeight="1" x14ac:dyDescent="0.2"/>
    <row r="1185" ht="33" customHeight="1" x14ac:dyDescent="0.2"/>
    <row r="1186" ht="33" customHeight="1" x14ac:dyDescent="0.2"/>
    <row r="1187" ht="33" customHeight="1" x14ac:dyDescent="0.2"/>
    <row r="1188" ht="33" customHeight="1" x14ac:dyDescent="0.2"/>
    <row r="1189" ht="33" customHeight="1" x14ac:dyDescent="0.2"/>
    <row r="1190" ht="33" customHeight="1" x14ac:dyDescent="0.2"/>
    <row r="1191" ht="33" customHeight="1" x14ac:dyDescent="0.2"/>
    <row r="1192" ht="33" customHeight="1" x14ac:dyDescent="0.2"/>
    <row r="1193" ht="33" customHeight="1" x14ac:dyDescent="0.2"/>
    <row r="1194" ht="33" customHeight="1" x14ac:dyDescent="0.2"/>
    <row r="1195" ht="33" customHeight="1" x14ac:dyDescent="0.2"/>
    <row r="1196" ht="33" customHeight="1" x14ac:dyDescent="0.2"/>
    <row r="1197" ht="33" customHeight="1" x14ac:dyDescent="0.2"/>
    <row r="1198" ht="33" customHeight="1" x14ac:dyDescent="0.2"/>
    <row r="1199" ht="33" customHeight="1" x14ac:dyDescent="0.2"/>
    <row r="1200" ht="33" customHeight="1" x14ac:dyDescent="0.2"/>
    <row r="1201" ht="33" customHeight="1" x14ac:dyDescent="0.2"/>
    <row r="1202" ht="33" customHeight="1" x14ac:dyDescent="0.2"/>
    <row r="1203" ht="33" customHeight="1" x14ac:dyDescent="0.2"/>
    <row r="1204" ht="33" customHeight="1" x14ac:dyDescent="0.2"/>
    <row r="1205" ht="33" customHeight="1" x14ac:dyDescent="0.2"/>
    <row r="1206" ht="33" customHeight="1" x14ac:dyDescent="0.2"/>
    <row r="1207" ht="33" customHeight="1" x14ac:dyDescent="0.2"/>
    <row r="1208" ht="33" customHeight="1" x14ac:dyDescent="0.2"/>
    <row r="1209" ht="33" customHeight="1" x14ac:dyDescent="0.2"/>
    <row r="1210" ht="33" customHeight="1" x14ac:dyDescent="0.2"/>
    <row r="1211" ht="33" customHeight="1" x14ac:dyDescent="0.2"/>
    <row r="1212" ht="33" customHeight="1" x14ac:dyDescent="0.2"/>
    <row r="1213" ht="33" customHeight="1" x14ac:dyDescent="0.2"/>
    <row r="1214" ht="33" customHeight="1" x14ac:dyDescent="0.2"/>
    <row r="1215" ht="33" customHeight="1" x14ac:dyDescent="0.2"/>
    <row r="1216" ht="33" customHeight="1" x14ac:dyDescent="0.2"/>
    <row r="1217" ht="33" customHeight="1" x14ac:dyDescent="0.2"/>
    <row r="1218" ht="33" customHeight="1" x14ac:dyDescent="0.2"/>
    <row r="1219" ht="33" customHeight="1" x14ac:dyDescent="0.2"/>
    <row r="1220" ht="33" customHeight="1" x14ac:dyDescent="0.2"/>
    <row r="1221" ht="33" customHeight="1" x14ac:dyDescent="0.2"/>
    <row r="1222" ht="33" customHeight="1" x14ac:dyDescent="0.2"/>
    <row r="1223" ht="33" customHeight="1" x14ac:dyDescent="0.2"/>
    <row r="1224" ht="33" customHeight="1" x14ac:dyDescent="0.2"/>
    <row r="1225" ht="33" customHeight="1" x14ac:dyDescent="0.2"/>
    <row r="1226" ht="33" customHeight="1" x14ac:dyDescent="0.2"/>
    <row r="1227" ht="33" customHeight="1" x14ac:dyDescent="0.2"/>
    <row r="1228" ht="33" customHeight="1" x14ac:dyDescent="0.2"/>
    <row r="1229" ht="33" customHeight="1" x14ac:dyDescent="0.2"/>
    <row r="1230" ht="33" customHeight="1" x14ac:dyDescent="0.2"/>
    <row r="1231" ht="33" customHeight="1" x14ac:dyDescent="0.2"/>
    <row r="1232" ht="33" customHeight="1" x14ac:dyDescent="0.2"/>
    <row r="1233" ht="33" customHeight="1" x14ac:dyDescent="0.2"/>
    <row r="1234" ht="33" customHeight="1" x14ac:dyDescent="0.2"/>
    <row r="1235" ht="33" customHeight="1" x14ac:dyDescent="0.2"/>
    <row r="1236" ht="33" customHeight="1" x14ac:dyDescent="0.2"/>
    <row r="1237" ht="33" customHeight="1" x14ac:dyDescent="0.2"/>
    <row r="1238" ht="33" customHeight="1" x14ac:dyDescent="0.2"/>
    <row r="1239" ht="33" customHeight="1" x14ac:dyDescent="0.2"/>
    <row r="1240" ht="33" customHeight="1" x14ac:dyDescent="0.2"/>
    <row r="1241" ht="33" customHeight="1" x14ac:dyDescent="0.2"/>
    <row r="1242" ht="33" customHeight="1" x14ac:dyDescent="0.2"/>
    <row r="1243" ht="33" customHeight="1" x14ac:dyDescent="0.2"/>
    <row r="1244" ht="33" customHeight="1" x14ac:dyDescent="0.2"/>
    <row r="1245" ht="33" customHeight="1" x14ac:dyDescent="0.2"/>
    <row r="1246" ht="33" customHeight="1" x14ac:dyDescent="0.2"/>
    <row r="1247" ht="33" customHeight="1" x14ac:dyDescent="0.2"/>
    <row r="1248" ht="33" customHeight="1" x14ac:dyDescent="0.2"/>
    <row r="1249" ht="33" customHeight="1" x14ac:dyDescent="0.2"/>
    <row r="1250" ht="33" customHeight="1" x14ac:dyDescent="0.2"/>
    <row r="1251" ht="33" customHeight="1" x14ac:dyDescent="0.2"/>
    <row r="1252" ht="33" customHeight="1" x14ac:dyDescent="0.2"/>
    <row r="1253" ht="33" customHeight="1" x14ac:dyDescent="0.2"/>
    <row r="1254" ht="33" customHeight="1" x14ac:dyDescent="0.2"/>
    <row r="1255" ht="33" customHeight="1" x14ac:dyDescent="0.2"/>
    <row r="1256" ht="33" customHeight="1" x14ac:dyDescent="0.2"/>
    <row r="1257" ht="33" customHeight="1" x14ac:dyDescent="0.2"/>
    <row r="1258" ht="33" customHeight="1" x14ac:dyDescent="0.2"/>
    <row r="1259" ht="33" customHeight="1" x14ac:dyDescent="0.2"/>
    <row r="1260" ht="33" customHeight="1" x14ac:dyDescent="0.2"/>
    <row r="1261" ht="33" customHeight="1" x14ac:dyDescent="0.2"/>
    <row r="1262" ht="33" customHeight="1" x14ac:dyDescent="0.2"/>
    <row r="1263" ht="33" customHeight="1" x14ac:dyDescent="0.2"/>
    <row r="1264" ht="33" customHeight="1" x14ac:dyDescent="0.2"/>
    <row r="1265" ht="33" customHeight="1" x14ac:dyDescent="0.2"/>
    <row r="1266" ht="33" customHeight="1" x14ac:dyDescent="0.2"/>
    <row r="1267" ht="33" customHeight="1" x14ac:dyDescent="0.2"/>
    <row r="1268" ht="33" customHeight="1" x14ac:dyDescent="0.2"/>
    <row r="1269" ht="33" customHeight="1" x14ac:dyDescent="0.2"/>
    <row r="1270" ht="33" customHeight="1" x14ac:dyDescent="0.2"/>
    <row r="1271" ht="33" customHeight="1" x14ac:dyDescent="0.2"/>
    <row r="1272" ht="33" customHeight="1" x14ac:dyDescent="0.2"/>
    <row r="1273" ht="33" customHeight="1" x14ac:dyDescent="0.2"/>
    <row r="1274" ht="33" customHeight="1" x14ac:dyDescent="0.2"/>
    <row r="1275" ht="33" customHeight="1" x14ac:dyDescent="0.2"/>
    <row r="1276" ht="33" customHeight="1" x14ac:dyDescent="0.2"/>
    <row r="1277" ht="33" customHeight="1" x14ac:dyDescent="0.2"/>
    <row r="1278" ht="33" customHeight="1" x14ac:dyDescent="0.2"/>
    <row r="1279" ht="33" customHeight="1" x14ac:dyDescent="0.2"/>
    <row r="1280" ht="33" customHeight="1" x14ac:dyDescent="0.2"/>
    <row r="1281" ht="33" customHeight="1" x14ac:dyDescent="0.2"/>
    <row r="1282" ht="33" customHeight="1" x14ac:dyDescent="0.2"/>
    <row r="1283" ht="33" customHeight="1" x14ac:dyDescent="0.2"/>
    <row r="1284" ht="33" customHeight="1" x14ac:dyDescent="0.2"/>
    <row r="1285" ht="33" customHeight="1" x14ac:dyDescent="0.2"/>
    <row r="1286" ht="33" customHeight="1" x14ac:dyDescent="0.2"/>
    <row r="1287" ht="33" customHeight="1" x14ac:dyDescent="0.2"/>
    <row r="1288" ht="33" customHeight="1" x14ac:dyDescent="0.2"/>
    <row r="1289" ht="33" customHeight="1" x14ac:dyDescent="0.2"/>
    <row r="1290" ht="33" customHeight="1" x14ac:dyDescent="0.2"/>
    <row r="1291" ht="33" customHeight="1" x14ac:dyDescent="0.2"/>
    <row r="1292" ht="33" customHeight="1" x14ac:dyDescent="0.2"/>
    <row r="1293" ht="33" customHeight="1" x14ac:dyDescent="0.2"/>
    <row r="1294" ht="33" customHeight="1" x14ac:dyDescent="0.2"/>
    <row r="1295" ht="33" customHeight="1" x14ac:dyDescent="0.2"/>
    <row r="1296" ht="33" customHeight="1" x14ac:dyDescent="0.2"/>
    <row r="1297" ht="33" customHeight="1" x14ac:dyDescent="0.2"/>
    <row r="1298" ht="33" customHeight="1" x14ac:dyDescent="0.2"/>
    <row r="1299" ht="33" customHeight="1" x14ac:dyDescent="0.2"/>
    <row r="1300" ht="33" customHeight="1" x14ac:dyDescent="0.2"/>
    <row r="1301" ht="33" customHeight="1" x14ac:dyDescent="0.2"/>
    <row r="1302" ht="33" customHeight="1" x14ac:dyDescent="0.2"/>
    <row r="1303" ht="33" customHeight="1" x14ac:dyDescent="0.2"/>
    <row r="1304" ht="33" customHeight="1" x14ac:dyDescent="0.2"/>
    <row r="1305" ht="33" customHeight="1" x14ac:dyDescent="0.2"/>
    <row r="1306" ht="33" customHeight="1" x14ac:dyDescent="0.2"/>
    <row r="1307" ht="33" customHeight="1" x14ac:dyDescent="0.2"/>
    <row r="1308" ht="33" customHeight="1" x14ac:dyDescent="0.2"/>
    <row r="1309" ht="33" customHeight="1" x14ac:dyDescent="0.2"/>
    <row r="1310" ht="33" customHeight="1" x14ac:dyDescent="0.2"/>
    <row r="1311" ht="33" customHeight="1" x14ac:dyDescent="0.2"/>
    <row r="1312" ht="33" customHeight="1" x14ac:dyDescent="0.2"/>
    <row r="1313" ht="33" customHeight="1" x14ac:dyDescent="0.2"/>
    <row r="1314" ht="33" customHeight="1" x14ac:dyDescent="0.2"/>
    <row r="1315" ht="33" customHeight="1" x14ac:dyDescent="0.2"/>
    <row r="1316" ht="33" customHeight="1" x14ac:dyDescent="0.2"/>
    <row r="1317" ht="33" customHeight="1" x14ac:dyDescent="0.2"/>
    <row r="1318" ht="33" customHeight="1" x14ac:dyDescent="0.2"/>
    <row r="1319" ht="33" customHeight="1" x14ac:dyDescent="0.2"/>
    <row r="1320" ht="33" customHeight="1" x14ac:dyDescent="0.2"/>
    <row r="1321" ht="33" customHeight="1" x14ac:dyDescent="0.2"/>
    <row r="1322" ht="33" customHeight="1" x14ac:dyDescent="0.2"/>
    <row r="1323" ht="33" customHeight="1" x14ac:dyDescent="0.2"/>
    <row r="1324" ht="33" customHeight="1" x14ac:dyDescent="0.2"/>
    <row r="1325" ht="33" customHeight="1" x14ac:dyDescent="0.2"/>
    <row r="1326" ht="33" customHeight="1" x14ac:dyDescent="0.2"/>
    <row r="1327" ht="33" customHeight="1" x14ac:dyDescent="0.2"/>
    <row r="1328" ht="33" customHeight="1" x14ac:dyDescent="0.2"/>
    <row r="1329" ht="33" customHeight="1" x14ac:dyDescent="0.2"/>
    <row r="1330" ht="33" customHeight="1" x14ac:dyDescent="0.2"/>
    <row r="1331" ht="33" customHeight="1" x14ac:dyDescent="0.2"/>
    <row r="1332" ht="33" customHeight="1" x14ac:dyDescent="0.2"/>
    <row r="1333" ht="33" customHeight="1" x14ac:dyDescent="0.2"/>
    <row r="1334" ht="33" customHeight="1" x14ac:dyDescent="0.2"/>
    <row r="1335" ht="33" customHeight="1" x14ac:dyDescent="0.2"/>
    <row r="1336" ht="33" customHeight="1" x14ac:dyDescent="0.2"/>
    <row r="1337" ht="33" customHeight="1" x14ac:dyDescent="0.2"/>
    <row r="1338" ht="33" customHeight="1" x14ac:dyDescent="0.2"/>
    <row r="1339" ht="33" customHeight="1" x14ac:dyDescent="0.2"/>
    <row r="1340" ht="33" customHeight="1" x14ac:dyDescent="0.2"/>
    <row r="1341" ht="33" customHeight="1" x14ac:dyDescent="0.2"/>
    <row r="1342" ht="33" customHeight="1" x14ac:dyDescent="0.2"/>
    <row r="1343" ht="33" customHeight="1" x14ac:dyDescent="0.2"/>
    <row r="1344" ht="33" customHeight="1" x14ac:dyDescent="0.2"/>
    <row r="1345" ht="33" customHeight="1" x14ac:dyDescent="0.2"/>
    <row r="1346" ht="33" customHeight="1" x14ac:dyDescent="0.2"/>
    <row r="1347" ht="33" customHeight="1" x14ac:dyDescent="0.2"/>
    <row r="1348" ht="33" customHeight="1" x14ac:dyDescent="0.2"/>
    <row r="1349" ht="33" customHeight="1" x14ac:dyDescent="0.2"/>
    <row r="1350" ht="33" customHeight="1" x14ac:dyDescent="0.2"/>
    <row r="1351" ht="33" customHeight="1" x14ac:dyDescent="0.2"/>
    <row r="1352" ht="33" customHeight="1" x14ac:dyDescent="0.2"/>
    <row r="1353" ht="33" customHeight="1" x14ac:dyDescent="0.2"/>
    <row r="1354" ht="33" customHeight="1" x14ac:dyDescent="0.2"/>
    <row r="1355" ht="33" customHeight="1" x14ac:dyDescent="0.2"/>
    <row r="1356" ht="33" customHeight="1" x14ac:dyDescent="0.2"/>
    <row r="1357" ht="33" customHeight="1" x14ac:dyDescent="0.2"/>
    <row r="1358" ht="33" customHeight="1" x14ac:dyDescent="0.2"/>
    <row r="1359" ht="33" customHeight="1" x14ac:dyDescent="0.2"/>
    <row r="1360" ht="33" customHeight="1" x14ac:dyDescent="0.2"/>
    <row r="1361" ht="33" customHeight="1" x14ac:dyDescent="0.2"/>
    <row r="1362" ht="33" customHeight="1" x14ac:dyDescent="0.2"/>
    <row r="1363" ht="33" customHeight="1" x14ac:dyDescent="0.2"/>
    <row r="1364" ht="33" customHeight="1" x14ac:dyDescent="0.2"/>
    <row r="1365" ht="33" customHeight="1" x14ac:dyDescent="0.2"/>
    <row r="1366" ht="33" customHeight="1" x14ac:dyDescent="0.2"/>
    <row r="1367" ht="33" customHeight="1" x14ac:dyDescent="0.2"/>
    <row r="1368" ht="33" customHeight="1" x14ac:dyDescent="0.2"/>
    <row r="1369" ht="33" customHeight="1" x14ac:dyDescent="0.2"/>
    <row r="1370" ht="33" customHeight="1" x14ac:dyDescent="0.2"/>
    <row r="1371" ht="33" customHeight="1" x14ac:dyDescent="0.2"/>
    <row r="1372" ht="33" customHeight="1" x14ac:dyDescent="0.2"/>
    <row r="1373" ht="33" customHeight="1" x14ac:dyDescent="0.2"/>
    <row r="1374" ht="33" customHeight="1" x14ac:dyDescent="0.2"/>
    <row r="1375" ht="33" customHeight="1" x14ac:dyDescent="0.2"/>
    <row r="1376" ht="33" customHeight="1" x14ac:dyDescent="0.2"/>
    <row r="1377" ht="33" customHeight="1" x14ac:dyDescent="0.2"/>
    <row r="1378" ht="33" customHeight="1" x14ac:dyDescent="0.2"/>
    <row r="1379" ht="33" customHeight="1" x14ac:dyDescent="0.2"/>
    <row r="1380" ht="33" customHeight="1" x14ac:dyDescent="0.2"/>
    <row r="1381" ht="33" customHeight="1" x14ac:dyDescent="0.2"/>
    <row r="1382" ht="33" customHeight="1" x14ac:dyDescent="0.2"/>
    <row r="1383" ht="33" customHeight="1" x14ac:dyDescent="0.2"/>
    <row r="1384" ht="33" customHeight="1" x14ac:dyDescent="0.2"/>
    <row r="1385" ht="33" customHeight="1" x14ac:dyDescent="0.2"/>
    <row r="1386" ht="33" customHeight="1" x14ac:dyDescent="0.2"/>
    <row r="1387" ht="33" customHeight="1" x14ac:dyDescent="0.2"/>
    <row r="1388" ht="33" customHeight="1" x14ac:dyDescent="0.2"/>
    <row r="1389" ht="33" customHeight="1" x14ac:dyDescent="0.2"/>
    <row r="1390" ht="33" customHeight="1" x14ac:dyDescent="0.2"/>
    <row r="1391" ht="33" customHeight="1" x14ac:dyDescent="0.2"/>
    <row r="1392" ht="33" customHeight="1" x14ac:dyDescent="0.2"/>
    <row r="1393" ht="33" customHeight="1" x14ac:dyDescent="0.2"/>
    <row r="1394" ht="33" customHeight="1" x14ac:dyDescent="0.2"/>
    <row r="1395" ht="33" customHeight="1" x14ac:dyDescent="0.2"/>
    <row r="1396" ht="33" customHeight="1" x14ac:dyDescent="0.2"/>
    <row r="1397" ht="33" customHeight="1" x14ac:dyDescent="0.2"/>
    <row r="1398" ht="33" customHeight="1" x14ac:dyDescent="0.2"/>
    <row r="1399" ht="33" customHeight="1" x14ac:dyDescent="0.2"/>
    <row r="1400" ht="33" customHeight="1" x14ac:dyDescent="0.2"/>
    <row r="1401" ht="33" customHeight="1" x14ac:dyDescent="0.2"/>
    <row r="1402" ht="33" customHeight="1" x14ac:dyDescent="0.2"/>
    <row r="1403" ht="33" customHeight="1" x14ac:dyDescent="0.2"/>
    <row r="1404" ht="33" customHeight="1" x14ac:dyDescent="0.2"/>
    <row r="1405" ht="33" customHeight="1" x14ac:dyDescent="0.2"/>
    <row r="1406" ht="33" customHeight="1" x14ac:dyDescent="0.2"/>
    <row r="1407" ht="33" customHeight="1" x14ac:dyDescent="0.2"/>
    <row r="1408" ht="33" customHeight="1" x14ac:dyDescent="0.2"/>
    <row r="1409" ht="33" customHeight="1" x14ac:dyDescent="0.2"/>
    <row r="1410" ht="33" customHeight="1" x14ac:dyDescent="0.2"/>
    <row r="1411" ht="33" customHeight="1" x14ac:dyDescent="0.2"/>
    <row r="1412" ht="33" customHeight="1" x14ac:dyDescent="0.2"/>
    <row r="1413" ht="33" customHeight="1" x14ac:dyDescent="0.2"/>
    <row r="1414" ht="33" customHeight="1" x14ac:dyDescent="0.2"/>
    <row r="1415" ht="33" customHeight="1" x14ac:dyDescent="0.2"/>
    <row r="1416" ht="33" customHeight="1" x14ac:dyDescent="0.2"/>
    <row r="1417" ht="33" customHeight="1" x14ac:dyDescent="0.2"/>
    <row r="1418" ht="33" customHeight="1" x14ac:dyDescent="0.2"/>
    <row r="1419" ht="33" customHeight="1" x14ac:dyDescent="0.2"/>
    <row r="1420" ht="33" customHeight="1" x14ac:dyDescent="0.2"/>
    <row r="1421" ht="33" customHeight="1" x14ac:dyDescent="0.2"/>
    <row r="1422" ht="33" customHeight="1" x14ac:dyDescent="0.2"/>
    <row r="1423" ht="33" customHeight="1" x14ac:dyDescent="0.2"/>
    <row r="1424" ht="33" customHeight="1" x14ac:dyDescent="0.2"/>
    <row r="1425" ht="33" customHeight="1" x14ac:dyDescent="0.2"/>
    <row r="1426" ht="33" customHeight="1" x14ac:dyDescent="0.2"/>
    <row r="1427" ht="33" customHeight="1" x14ac:dyDescent="0.2"/>
    <row r="1428" ht="33" customHeight="1" x14ac:dyDescent="0.2"/>
    <row r="1429" ht="33" customHeight="1" x14ac:dyDescent="0.2"/>
    <row r="1430" ht="33" customHeight="1" x14ac:dyDescent="0.2"/>
    <row r="1431" ht="33" customHeight="1" x14ac:dyDescent="0.2"/>
    <row r="1432" ht="33" customHeight="1" x14ac:dyDescent="0.2"/>
    <row r="1433" ht="33" customHeight="1" x14ac:dyDescent="0.2"/>
    <row r="1434" ht="33" customHeight="1" x14ac:dyDescent="0.2"/>
    <row r="1435" ht="33" customHeight="1" x14ac:dyDescent="0.2"/>
    <row r="1436" ht="33" customHeight="1" x14ac:dyDescent="0.2"/>
    <row r="1437" ht="33" customHeight="1" x14ac:dyDescent="0.2"/>
    <row r="1438" ht="33" customHeight="1" x14ac:dyDescent="0.2"/>
    <row r="1439" ht="33" customHeight="1" x14ac:dyDescent="0.2"/>
    <row r="1440" ht="33" customHeight="1" x14ac:dyDescent="0.2"/>
    <row r="1441" ht="33" customHeight="1" x14ac:dyDescent="0.2"/>
    <row r="1442" ht="33" customHeight="1" x14ac:dyDescent="0.2"/>
    <row r="1443" ht="33" customHeight="1" x14ac:dyDescent="0.2"/>
    <row r="1444" ht="33" customHeight="1" x14ac:dyDescent="0.2"/>
    <row r="1445" ht="33" customHeight="1" x14ac:dyDescent="0.2"/>
    <row r="1446" ht="33" customHeight="1" x14ac:dyDescent="0.2"/>
    <row r="1447" ht="33" customHeight="1" x14ac:dyDescent="0.2"/>
    <row r="1448" ht="33" customHeight="1" x14ac:dyDescent="0.2"/>
    <row r="1449" ht="33" customHeight="1" x14ac:dyDescent="0.2"/>
    <row r="1450" ht="33" customHeight="1" x14ac:dyDescent="0.2"/>
    <row r="1451" ht="33" customHeight="1" x14ac:dyDescent="0.2"/>
    <row r="1452" ht="33" customHeight="1" x14ac:dyDescent="0.2"/>
    <row r="1453" ht="33" customHeight="1" x14ac:dyDescent="0.2"/>
    <row r="1454" ht="33" customHeight="1" x14ac:dyDescent="0.2"/>
    <row r="1455" ht="33" customHeight="1" x14ac:dyDescent="0.2"/>
    <row r="1456" ht="33" customHeight="1" x14ac:dyDescent="0.2"/>
    <row r="1457" ht="33" customHeight="1" x14ac:dyDescent="0.2"/>
    <row r="1458" ht="33" customHeight="1" x14ac:dyDescent="0.2"/>
    <row r="1459" ht="33" customHeight="1" x14ac:dyDescent="0.2"/>
    <row r="1460" ht="33" customHeight="1" x14ac:dyDescent="0.2"/>
    <row r="1461" ht="33" customHeight="1" x14ac:dyDescent="0.2"/>
    <row r="1462" ht="33" customHeight="1" x14ac:dyDescent="0.2"/>
    <row r="1463" ht="33" customHeight="1" x14ac:dyDescent="0.2"/>
    <row r="1464" ht="33" customHeight="1" x14ac:dyDescent="0.2"/>
    <row r="1465" ht="33" customHeight="1" x14ac:dyDescent="0.2"/>
    <row r="1466" ht="33" customHeight="1" x14ac:dyDescent="0.2"/>
    <row r="1467" ht="33" customHeight="1" x14ac:dyDescent="0.2"/>
    <row r="1468" ht="33" customHeight="1" x14ac:dyDescent="0.2"/>
    <row r="1469" ht="33" customHeight="1" x14ac:dyDescent="0.2"/>
    <row r="1470" ht="33" customHeight="1" x14ac:dyDescent="0.2"/>
    <row r="1471" ht="33" customHeight="1" x14ac:dyDescent="0.2"/>
    <row r="1472" ht="33" customHeight="1" x14ac:dyDescent="0.2"/>
    <row r="1473" ht="33" customHeight="1" x14ac:dyDescent="0.2"/>
    <row r="1474" ht="33" customHeight="1" x14ac:dyDescent="0.2"/>
    <row r="1475" ht="33" customHeight="1" x14ac:dyDescent="0.2"/>
    <row r="1476" ht="33" customHeight="1" x14ac:dyDescent="0.2"/>
    <row r="1477" ht="33" customHeight="1" x14ac:dyDescent="0.2"/>
    <row r="1478" ht="33" customHeight="1" x14ac:dyDescent="0.2"/>
    <row r="1479" ht="33" customHeight="1" x14ac:dyDescent="0.2"/>
    <row r="1480" ht="33" customHeight="1" x14ac:dyDescent="0.2"/>
    <row r="1481" ht="33" customHeight="1" x14ac:dyDescent="0.2"/>
    <row r="1482" ht="33" customHeight="1" x14ac:dyDescent="0.2"/>
    <row r="1483" ht="33" customHeight="1" x14ac:dyDescent="0.2"/>
    <row r="1484" ht="33" customHeight="1" x14ac:dyDescent="0.2"/>
    <row r="1485" ht="33" customHeight="1" x14ac:dyDescent="0.2"/>
    <row r="1486" ht="33" customHeight="1" x14ac:dyDescent="0.2"/>
    <row r="1487" ht="33" customHeight="1" x14ac:dyDescent="0.2"/>
    <row r="1488" ht="33" customHeight="1" x14ac:dyDescent="0.2"/>
    <row r="1489" ht="33" customHeight="1" x14ac:dyDescent="0.2"/>
    <row r="1490" ht="33" customHeight="1" x14ac:dyDescent="0.2"/>
    <row r="1491" ht="33" customHeight="1" x14ac:dyDescent="0.2"/>
    <row r="1492" ht="33" customHeight="1" x14ac:dyDescent="0.2"/>
    <row r="1493" ht="33" customHeight="1" x14ac:dyDescent="0.2"/>
    <row r="1494" ht="33" customHeight="1" x14ac:dyDescent="0.2"/>
    <row r="1495" ht="33" customHeight="1" x14ac:dyDescent="0.2"/>
    <row r="1496" ht="33" customHeight="1" x14ac:dyDescent="0.2"/>
    <row r="1497" ht="33" customHeight="1" x14ac:dyDescent="0.2"/>
    <row r="1498" ht="33" customHeight="1" x14ac:dyDescent="0.2"/>
    <row r="1499" ht="33" customHeight="1" x14ac:dyDescent="0.2"/>
    <row r="1500" ht="33" customHeight="1" x14ac:dyDescent="0.2"/>
    <row r="1501" ht="33" customHeight="1" x14ac:dyDescent="0.2"/>
    <row r="1502" ht="33" customHeight="1" x14ac:dyDescent="0.2"/>
    <row r="1503" ht="33" customHeight="1" x14ac:dyDescent="0.2"/>
    <row r="1504" ht="33" customHeight="1" x14ac:dyDescent="0.2"/>
    <row r="1505" ht="33" customHeight="1" x14ac:dyDescent="0.2"/>
    <row r="1506" ht="33" customHeight="1" x14ac:dyDescent="0.2"/>
    <row r="1507" ht="33" customHeight="1" x14ac:dyDescent="0.2"/>
    <row r="1508" ht="33" customHeight="1" x14ac:dyDescent="0.2"/>
    <row r="1509" ht="33" customHeight="1" x14ac:dyDescent="0.2"/>
    <row r="1510" ht="33" customHeight="1" x14ac:dyDescent="0.2"/>
    <row r="1511" ht="33" customHeight="1" x14ac:dyDescent="0.2"/>
    <row r="1512" ht="33" customHeight="1" x14ac:dyDescent="0.2"/>
    <row r="1513" ht="33" customHeight="1" x14ac:dyDescent="0.2"/>
    <row r="1514" ht="33" customHeight="1" x14ac:dyDescent="0.2"/>
    <row r="1515" ht="33" customHeight="1" x14ac:dyDescent="0.2"/>
    <row r="1516" ht="33" customHeight="1" x14ac:dyDescent="0.2"/>
    <row r="1517" ht="33" customHeight="1" x14ac:dyDescent="0.2"/>
    <row r="1518" ht="33" customHeight="1" x14ac:dyDescent="0.2"/>
    <row r="1519" ht="33" customHeight="1" x14ac:dyDescent="0.2"/>
    <row r="1520" ht="33" customHeight="1" x14ac:dyDescent="0.2"/>
    <row r="1521" ht="33" customHeight="1" x14ac:dyDescent="0.2"/>
    <row r="1522" ht="33" customHeight="1" x14ac:dyDescent="0.2"/>
    <row r="1523" ht="33" customHeight="1" x14ac:dyDescent="0.2"/>
    <row r="1524" ht="33" customHeight="1" x14ac:dyDescent="0.2"/>
    <row r="1525" ht="33" customHeight="1" x14ac:dyDescent="0.2"/>
    <row r="1526" ht="33" customHeight="1" x14ac:dyDescent="0.2"/>
    <row r="1527" ht="33" customHeight="1" x14ac:dyDescent="0.2"/>
    <row r="1528" ht="33" customHeight="1" x14ac:dyDescent="0.2"/>
    <row r="1529" ht="33" customHeight="1" x14ac:dyDescent="0.2"/>
    <row r="1530" ht="33" customHeight="1" x14ac:dyDescent="0.2"/>
    <row r="1531" ht="33" customHeight="1" x14ac:dyDescent="0.2"/>
    <row r="1532" ht="33" customHeight="1" x14ac:dyDescent="0.2"/>
    <row r="1533" ht="33" customHeight="1" x14ac:dyDescent="0.2"/>
    <row r="1534" ht="33" customHeight="1" x14ac:dyDescent="0.2"/>
    <row r="1535" ht="33" customHeight="1" x14ac:dyDescent="0.2"/>
    <row r="1536" ht="33" customHeight="1" x14ac:dyDescent="0.2"/>
    <row r="1537" ht="33" customHeight="1" x14ac:dyDescent="0.2"/>
    <row r="1538" ht="33" customHeight="1" x14ac:dyDescent="0.2"/>
    <row r="1539" ht="33" customHeight="1" x14ac:dyDescent="0.2"/>
    <row r="1540" ht="33" customHeight="1" x14ac:dyDescent="0.2"/>
    <row r="1541" ht="33" customHeight="1" x14ac:dyDescent="0.2"/>
    <row r="1542" ht="33" customHeight="1" x14ac:dyDescent="0.2"/>
    <row r="1543" ht="33" customHeight="1" x14ac:dyDescent="0.2"/>
    <row r="1544" ht="33" customHeight="1" x14ac:dyDescent="0.2"/>
    <row r="1545" ht="33" customHeight="1" x14ac:dyDescent="0.2"/>
    <row r="1546" ht="33" customHeight="1" x14ac:dyDescent="0.2"/>
    <row r="1547" ht="33" customHeight="1" x14ac:dyDescent="0.2"/>
    <row r="1548" ht="33" customHeight="1" x14ac:dyDescent="0.2"/>
    <row r="1549" ht="33" customHeight="1" x14ac:dyDescent="0.2"/>
    <row r="1550" ht="33" customHeight="1" x14ac:dyDescent="0.2"/>
    <row r="1551" ht="33" customHeight="1" x14ac:dyDescent="0.2"/>
    <row r="1552" ht="33" customHeight="1" x14ac:dyDescent="0.2"/>
    <row r="1553" ht="33" customHeight="1" x14ac:dyDescent="0.2"/>
    <row r="1554" ht="33" customHeight="1" x14ac:dyDescent="0.2"/>
    <row r="1555" ht="33" customHeight="1" x14ac:dyDescent="0.2"/>
    <row r="1556" ht="33" customHeight="1" x14ac:dyDescent="0.2"/>
    <row r="1557" ht="33" customHeight="1" x14ac:dyDescent="0.2"/>
    <row r="1558" ht="33" customHeight="1" x14ac:dyDescent="0.2"/>
    <row r="1559" ht="33" customHeight="1" x14ac:dyDescent="0.2"/>
    <row r="1560" ht="33" customHeight="1" x14ac:dyDescent="0.2"/>
    <row r="1561" ht="33" customHeight="1" x14ac:dyDescent="0.2"/>
    <row r="1562" ht="33" customHeight="1" x14ac:dyDescent="0.2"/>
    <row r="1563" ht="33" customHeight="1" x14ac:dyDescent="0.2"/>
    <row r="1564" ht="33" customHeight="1" x14ac:dyDescent="0.2"/>
    <row r="1565" ht="33" customHeight="1" x14ac:dyDescent="0.2"/>
    <row r="1566" ht="33" customHeight="1" x14ac:dyDescent="0.2"/>
    <row r="1567" ht="33" customHeight="1" x14ac:dyDescent="0.2"/>
    <row r="1568" ht="33" customHeight="1" x14ac:dyDescent="0.2"/>
    <row r="1569" ht="33" customHeight="1" x14ac:dyDescent="0.2"/>
    <row r="1570" ht="33" customHeight="1" x14ac:dyDescent="0.2"/>
    <row r="1571" ht="33" customHeight="1" x14ac:dyDescent="0.2"/>
    <row r="1572" ht="33" customHeight="1" x14ac:dyDescent="0.2"/>
    <row r="1573" ht="33" customHeight="1" x14ac:dyDescent="0.2"/>
    <row r="1574" ht="33" customHeight="1" x14ac:dyDescent="0.2"/>
    <row r="1575" ht="33" customHeight="1" x14ac:dyDescent="0.2"/>
    <row r="1576" ht="33" customHeight="1" x14ac:dyDescent="0.2"/>
    <row r="1577" ht="33" customHeight="1" x14ac:dyDescent="0.2"/>
    <row r="1578" ht="33" customHeight="1" x14ac:dyDescent="0.2"/>
    <row r="1579" ht="33" customHeight="1" x14ac:dyDescent="0.2"/>
    <row r="1580" ht="33" customHeight="1" x14ac:dyDescent="0.2"/>
    <row r="1581" ht="33" customHeight="1" x14ac:dyDescent="0.2"/>
    <row r="1582" ht="33" customHeight="1" x14ac:dyDescent="0.2"/>
    <row r="1583" ht="33" customHeight="1" x14ac:dyDescent="0.2"/>
    <row r="1584" ht="33" customHeight="1" x14ac:dyDescent="0.2"/>
    <row r="1585" ht="33" customHeight="1" x14ac:dyDescent="0.2"/>
    <row r="1586" ht="33" customHeight="1" x14ac:dyDescent="0.2"/>
    <row r="1587" ht="33" customHeight="1" x14ac:dyDescent="0.2"/>
    <row r="1588" ht="33" customHeight="1" x14ac:dyDescent="0.2"/>
    <row r="1589" ht="33" customHeight="1" x14ac:dyDescent="0.2"/>
    <row r="1590" ht="33" customHeight="1" x14ac:dyDescent="0.2"/>
    <row r="1591" ht="33" customHeight="1" x14ac:dyDescent="0.2"/>
    <row r="1592" ht="33" customHeight="1" x14ac:dyDescent="0.2"/>
    <row r="1593" ht="33" customHeight="1" x14ac:dyDescent="0.2"/>
    <row r="1594" ht="33" customHeight="1" x14ac:dyDescent="0.2"/>
    <row r="1595" ht="33" customHeight="1" x14ac:dyDescent="0.2"/>
    <row r="1596" ht="33" customHeight="1" x14ac:dyDescent="0.2"/>
    <row r="1597" ht="33" customHeight="1" x14ac:dyDescent="0.2"/>
    <row r="1598" ht="33" customHeight="1" x14ac:dyDescent="0.2"/>
    <row r="1599" ht="33" customHeight="1" x14ac:dyDescent="0.2"/>
    <row r="1600" ht="33" customHeight="1" x14ac:dyDescent="0.2"/>
    <row r="1601" ht="33" customHeight="1" x14ac:dyDescent="0.2"/>
    <row r="1602" ht="33" customHeight="1" x14ac:dyDescent="0.2"/>
    <row r="1603" ht="33" customHeight="1" x14ac:dyDescent="0.2"/>
    <row r="1604" ht="33" customHeight="1" x14ac:dyDescent="0.2"/>
    <row r="1605" ht="33" customHeight="1" x14ac:dyDescent="0.2"/>
    <row r="1606" ht="33" customHeight="1" x14ac:dyDescent="0.2"/>
    <row r="1607" ht="33" customHeight="1" x14ac:dyDescent="0.2"/>
    <row r="1608" ht="33" customHeight="1" x14ac:dyDescent="0.2"/>
    <row r="1609" ht="33" customHeight="1" x14ac:dyDescent="0.2"/>
    <row r="1610" ht="33" customHeight="1" x14ac:dyDescent="0.2"/>
    <row r="1611" ht="33" customHeight="1" x14ac:dyDescent="0.2"/>
    <row r="1612" ht="33" customHeight="1" x14ac:dyDescent="0.2"/>
    <row r="1613" ht="33" customHeight="1" x14ac:dyDescent="0.2"/>
    <row r="1614" ht="33" customHeight="1" x14ac:dyDescent="0.2"/>
    <row r="1615" ht="33" customHeight="1" x14ac:dyDescent="0.2"/>
    <row r="1616" ht="33" customHeight="1" x14ac:dyDescent="0.2"/>
    <row r="1617" ht="33" customHeight="1" x14ac:dyDescent="0.2"/>
    <row r="1618" ht="33" customHeight="1" x14ac:dyDescent="0.2"/>
    <row r="1619" ht="33" customHeight="1" x14ac:dyDescent="0.2"/>
    <row r="1620" ht="33" customHeight="1" x14ac:dyDescent="0.2"/>
    <row r="1621" ht="33" customHeight="1" x14ac:dyDescent="0.2"/>
    <row r="1622" ht="33" customHeight="1" x14ac:dyDescent="0.2"/>
    <row r="1623" ht="33" customHeight="1" x14ac:dyDescent="0.2"/>
    <row r="1624" ht="33" customHeight="1" x14ac:dyDescent="0.2"/>
    <row r="1625" ht="33" customHeight="1" x14ac:dyDescent="0.2"/>
    <row r="1626" ht="33" customHeight="1" x14ac:dyDescent="0.2"/>
    <row r="1627" ht="33" customHeight="1" x14ac:dyDescent="0.2"/>
    <row r="1628" ht="33" customHeight="1" x14ac:dyDescent="0.2"/>
    <row r="1629" ht="33" customHeight="1" x14ac:dyDescent="0.2"/>
    <row r="1630" ht="33" customHeight="1" x14ac:dyDescent="0.2"/>
    <row r="1631" ht="33" customHeight="1" x14ac:dyDescent="0.2"/>
    <row r="1632" ht="33" customHeight="1" x14ac:dyDescent="0.2"/>
    <row r="1633" ht="33" customHeight="1" x14ac:dyDescent="0.2"/>
    <row r="1634" ht="33" customHeight="1" x14ac:dyDescent="0.2"/>
    <row r="1635" ht="33" customHeight="1" x14ac:dyDescent="0.2"/>
    <row r="1636" ht="33" customHeight="1" x14ac:dyDescent="0.2"/>
    <row r="1637" ht="33" customHeight="1" x14ac:dyDescent="0.2"/>
    <row r="1638" ht="33" customHeight="1" x14ac:dyDescent="0.2"/>
    <row r="1639" ht="33" customHeight="1" x14ac:dyDescent="0.2"/>
    <row r="1640" ht="33" customHeight="1" x14ac:dyDescent="0.2"/>
    <row r="1641" ht="33" customHeight="1" x14ac:dyDescent="0.2"/>
    <row r="1642" ht="33" customHeight="1" x14ac:dyDescent="0.2"/>
    <row r="1643" ht="33" customHeight="1" x14ac:dyDescent="0.2"/>
    <row r="1644" ht="33" customHeight="1" x14ac:dyDescent="0.2"/>
    <row r="1645" ht="33" customHeight="1" x14ac:dyDescent="0.2"/>
    <row r="1646" ht="33" customHeight="1" x14ac:dyDescent="0.2"/>
    <row r="1647" ht="33" customHeight="1" x14ac:dyDescent="0.2"/>
    <row r="1648" ht="33" customHeight="1" x14ac:dyDescent="0.2"/>
    <row r="1649" ht="33" customHeight="1" x14ac:dyDescent="0.2"/>
    <row r="1650" ht="33" customHeight="1" x14ac:dyDescent="0.2"/>
    <row r="1651" ht="33" customHeight="1" x14ac:dyDescent="0.2"/>
    <row r="1652" ht="33" customHeight="1" x14ac:dyDescent="0.2"/>
    <row r="1653" ht="33" customHeight="1" x14ac:dyDescent="0.2"/>
    <row r="1654" ht="33" customHeight="1" x14ac:dyDescent="0.2"/>
    <row r="1655" ht="33" customHeight="1" x14ac:dyDescent="0.2"/>
    <row r="1656" ht="33" customHeight="1" x14ac:dyDescent="0.2"/>
    <row r="1657" ht="33" customHeight="1" x14ac:dyDescent="0.2"/>
    <row r="1658" ht="33" customHeight="1" x14ac:dyDescent="0.2"/>
    <row r="1659" ht="33" customHeight="1" x14ac:dyDescent="0.2"/>
    <row r="1660" ht="33" customHeight="1" x14ac:dyDescent="0.2"/>
    <row r="1661" ht="33" customHeight="1" x14ac:dyDescent="0.2"/>
    <row r="1662" ht="33" customHeight="1" x14ac:dyDescent="0.2"/>
    <row r="1663" ht="33" customHeight="1" x14ac:dyDescent="0.2"/>
    <row r="1664" ht="33" customHeight="1" x14ac:dyDescent="0.2"/>
    <row r="1665" ht="33" customHeight="1" x14ac:dyDescent="0.2"/>
    <row r="1666" ht="33" customHeight="1" x14ac:dyDescent="0.2"/>
    <row r="1667" ht="33" customHeight="1" x14ac:dyDescent="0.2"/>
    <row r="1668" ht="33" customHeight="1" x14ac:dyDescent="0.2"/>
    <row r="1669" ht="33" customHeight="1" x14ac:dyDescent="0.2"/>
    <row r="1670" ht="33" customHeight="1" x14ac:dyDescent="0.2"/>
    <row r="1671" ht="33" customHeight="1" x14ac:dyDescent="0.2"/>
    <row r="1672" ht="33" customHeight="1" x14ac:dyDescent="0.2"/>
    <row r="1673" ht="33" customHeight="1" x14ac:dyDescent="0.2"/>
    <row r="1674" ht="33" customHeight="1" x14ac:dyDescent="0.2"/>
    <row r="1675" ht="33" customHeight="1" x14ac:dyDescent="0.2"/>
    <row r="1676" ht="33" customHeight="1" x14ac:dyDescent="0.2"/>
    <row r="1677" ht="33" customHeight="1" x14ac:dyDescent="0.2"/>
    <row r="1678" ht="33" customHeight="1" x14ac:dyDescent="0.2"/>
    <row r="1679" ht="33" customHeight="1" x14ac:dyDescent="0.2"/>
    <row r="1680" ht="33" customHeight="1" x14ac:dyDescent="0.2"/>
    <row r="1681" ht="33" customHeight="1" x14ac:dyDescent="0.2"/>
    <row r="1682" ht="33" customHeight="1" x14ac:dyDescent="0.2"/>
    <row r="1683" ht="33" customHeight="1" x14ac:dyDescent="0.2"/>
    <row r="1684" ht="33" customHeight="1" x14ac:dyDescent="0.2"/>
    <row r="1685" ht="33" customHeight="1" x14ac:dyDescent="0.2"/>
    <row r="1686" ht="33" customHeight="1" x14ac:dyDescent="0.2"/>
    <row r="1687" ht="33" customHeight="1" x14ac:dyDescent="0.2"/>
    <row r="1688" ht="33" customHeight="1" x14ac:dyDescent="0.2"/>
    <row r="1689" ht="33" customHeight="1" x14ac:dyDescent="0.2"/>
    <row r="1690" ht="33" customHeight="1" x14ac:dyDescent="0.2"/>
    <row r="1691" ht="33" customHeight="1" x14ac:dyDescent="0.2"/>
    <row r="1692" ht="33" customHeight="1" x14ac:dyDescent="0.2"/>
    <row r="1693" ht="33" customHeight="1" x14ac:dyDescent="0.2"/>
    <row r="1694" ht="33" customHeight="1" x14ac:dyDescent="0.2"/>
    <row r="1695" ht="33" customHeight="1" x14ac:dyDescent="0.2"/>
    <row r="1696" ht="33" customHeight="1" x14ac:dyDescent="0.2"/>
    <row r="1697" ht="33" customHeight="1" x14ac:dyDescent="0.2"/>
    <row r="1698" ht="33" customHeight="1" x14ac:dyDescent="0.2"/>
    <row r="1699" ht="33" customHeight="1" x14ac:dyDescent="0.2"/>
    <row r="1700" ht="33" customHeight="1" x14ac:dyDescent="0.2"/>
    <row r="1701" ht="33" customHeight="1" x14ac:dyDescent="0.2"/>
    <row r="1702" ht="33" customHeight="1" x14ac:dyDescent="0.2"/>
    <row r="1703" ht="33" customHeight="1" x14ac:dyDescent="0.2"/>
    <row r="1704" ht="33" customHeight="1" x14ac:dyDescent="0.2"/>
    <row r="1705" ht="33" customHeight="1" x14ac:dyDescent="0.2"/>
    <row r="1706" ht="33" customHeight="1" x14ac:dyDescent="0.2"/>
    <row r="1707" ht="33" customHeight="1" x14ac:dyDescent="0.2"/>
    <row r="1708" ht="33" customHeight="1" x14ac:dyDescent="0.2"/>
    <row r="1709" ht="33" customHeight="1" x14ac:dyDescent="0.2"/>
    <row r="1710" ht="33" customHeight="1" x14ac:dyDescent="0.2"/>
    <row r="1711" ht="33" customHeight="1" x14ac:dyDescent="0.2"/>
    <row r="1712" ht="33" customHeight="1" x14ac:dyDescent="0.2"/>
    <row r="1713" ht="33" customHeight="1" x14ac:dyDescent="0.2"/>
    <row r="1714" ht="33" customHeight="1" x14ac:dyDescent="0.2"/>
    <row r="1715" ht="33" customHeight="1" x14ac:dyDescent="0.2"/>
    <row r="1716" ht="33" customHeight="1" x14ac:dyDescent="0.2"/>
    <row r="1717" ht="33" customHeight="1" x14ac:dyDescent="0.2"/>
    <row r="1718" ht="33" customHeight="1" x14ac:dyDescent="0.2"/>
    <row r="1719" ht="33" customHeight="1" x14ac:dyDescent="0.2"/>
    <row r="1720" ht="33" customHeight="1" x14ac:dyDescent="0.2"/>
    <row r="1721" ht="33" customHeight="1" x14ac:dyDescent="0.2"/>
    <row r="1722" ht="33" customHeight="1" x14ac:dyDescent="0.2"/>
    <row r="1723" ht="33" customHeight="1" x14ac:dyDescent="0.2"/>
    <row r="1724" ht="33" customHeight="1" x14ac:dyDescent="0.2"/>
    <row r="1725" ht="33" customHeight="1" x14ac:dyDescent="0.2"/>
    <row r="1726" ht="33" customHeight="1" x14ac:dyDescent="0.2"/>
    <row r="1727" ht="33" customHeight="1" x14ac:dyDescent="0.2"/>
    <row r="1728" ht="33" customHeight="1" x14ac:dyDescent="0.2"/>
    <row r="1729" ht="33" customHeight="1" x14ac:dyDescent="0.2"/>
    <row r="1730" ht="33" customHeight="1" x14ac:dyDescent="0.2"/>
    <row r="1731" ht="33" customHeight="1" x14ac:dyDescent="0.2"/>
    <row r="1732" ht="33" customHeight="1" x14ac:dyDescent="0.2"/>
    <row r="1733" ht="33" customHeight="1" x14ac:dyDescent="0.2"/>
    <row r="1734" ht="33" customHeight="1" x14ac:dyDescent="0.2"/>
    <row r="1735" ht="33" customHeight="1" x14ac:dyDescent="0.2"/>
    <row r="1736" ht="33" customHeight="1" x14ac:dyDescent="0.2"/>
    <row r="1737" ht="33" customHeight="1" x14ac:dyDescent="0.2"/>
    <row r="1738" ht="33" customHeight="1" x14ac:dyDescent="0.2"/>
    <row r="1739" ht="33" customHeight="1" x14ac:dyDescent="0.2"/>
    <row r="1740" ht="33" customHeight="1" x14ac:dyDescent="0.2"/>
    <row r="1741" ht="33" customHeight="1" x14ac:dyDescent="0.2"/>
    <row r="1742" ht="33" customHeight="1" x14ac:dyDescent="0.2"/>
    <row r="1743" ht="33" customHeight="1" x14ac:dyDescent="0.2"/>
    <row r="1744" ht="33" customHeight="1" x14ac:dyDescent="0.2"/>
    <row r="1745" ht="33" customHeight="1" x14ac:dyDescent="0.2"/>
    <row r="1746" ht="33" customHeight="1" x14ac:dyDescent="0.2"/>
    <row r="1747" ht="33" customHeight="1" x14ac:dyDescent="0.2"/>
    <row r="1748" ht="33" customHeight="1" x14ac:dyDescent="0.2"/>
    <row r="1749" ht="33" customHeight="1" x14ac:dyDescent="0.2"/>
    <row r="1750" ht="33" customHeight="1" x14ac:dyDescent="0.2"/>
    <row r="1751" ht="33" customHeight="1" x14ac:dyDescent="0.2"/>
    <row r="1752" ht="33" customHeight="1" x14ac:dyDescent="0.2"/>
    <row r="1753" ht="33" customHeight="1" x14ac:dyDescent="0.2"/>
    <row r="1754" ht="33" customHeight="1" x14ac:dyDescent="0.2"/>
    <row r="1755" ht="33" customHeight="1" x14ac:dyDescent="0.2"/>
    <row r="1756" ht="33" customHeight="1" x14ac:dyDescent="0.2"/>
    <row r="1757" ht="33" customHeight="1" x14ac:dyDescent="0.2"/>
    <row r="1758" ht="33" customHeight="1" x14ac:dyDescent="0.2"/>
    <row r="1759" ht="33" customHeight="1" x14ac:dyDescent="0.2"/>
    <row r="1760" ht="33" customHeight="1" x14ac:dyDescent="0.2"/>
    <row r="1761" ht="33" customHeight="1" x14ac:dyDescent="0.2"/>
    <row r="1762" ht="33" customHeight="1" x14ac:dyDescent="0.2"/>
    <row r="1763" ht="33" customHeight="1" x14ac:dyDescent="0.2"/>
    <row r="1764" ht="33" customHeight="1" x14ac:dyDescent="0.2"/>
    <row r="1765" ht="33" customHeight="1" x14ac:dyDescent="0.2"/>
    <row r="1766" ht="33" customHeight="1" x14ac:dyDescent="0.2"/>
    <row r="1767" ht="33" customHeight="1" x14ac:dyDescent="0.2"/>
    <row r="1768" ht="33" customHeight="1" x14ac:dyDescent="0.2"/>
    <row r="1769" ht="33" customHeight="1" x14ac:dyDescent="0.2"/>
    <row r="1770" ht="33" customHeight="1" x14ac:dyDescent="0.2"/>
    <row r="1771" ht="33" customHeight="1" x14ac:dyDescent="0.2"/>
    <row r="1772" ht="33" customHeight="1" x14ac:dyDescent="0.2"/>
    <row r="1773" ht="33" customHeight="1" x14ac:dyDescent="0.2"/>
    <row r="1774" ht="33" customHeight="1" x14ac:dyDescent="0.2"/>
    <row r="1775" ht="33" customHeight="1" x14ac:dyDescent="0.2"/>
    <row r="1776" ht="33" customHeight="1" x14ac:dyDescent="0.2"/>
    <row r="1777" ht="33" customHeight="1" x14ac:dyDescent="0.2"/>
    <row r="1778" ht="33" customHeight="1" x14ac:dyDescent="0.2"/>
    <row r="1779" ht="33" customHeight="1" x14ac:dyDescent="0.2"/>
    <row r="1780" ht="33" customHeight="1" x14ac:dyDescent="0.2"/>
    <row r="1781" ht="33" customHeight="1" x14ac:dyDescent="0.2"/>
    <row r="1782" ht="33" customHeight="1" x14ac:dyDescent="0.2"/>
    <row r="1783" ht="33" customHeight="1" x14ac:dyDescent="0.2"/>
    <row r="1784" ht="33" customHeight="1" x14ac:dyDescent="0.2"/>
    <row r="1785" ht="33" customHeight="1" x14ac:dyDescent="0.2"/>
    <row r="1786" ht="33" customHeight="1" x14ac:dyDescent="0.2"/>
    <row r="1787" ht="33" customHeight="1" x14ac:dyDescent="0.2"/>
    <row r="1788" ht="33" customHeight="1" x14ac:dyDescent="0.2"/>
    <row r="1789" ht="33" customHeight="1" x14ac:dyDescent="0.2"/>
    <row r="1790" ht="33" customHeight="1" x14ac:dyDescent="0.2"/>
    <row r="1791" ht="33" customHeight="1" x14ac:dyDescent="0.2"/>
    <row r="1792" ht="33" customHeight="1" x14ac:dyDescent="0.2"/>
    <row r="1793" ht="33" customHeight="1" x14ac:dyDescent="0.2"/>
    <row r="1794" ht="33" customHeight="1" x14ac:dyDescent="0.2"/>
    <row r="1795" ht="33" customHeight="1" x14ac:dyDescent="0.2"/>
    <row r="1796" ht="33" customHeight="1" x14ac:dyDescent="0.2"/>
    <row r="1797" ht="33" customHeight="1" x14ac:dyDescent="0.2"/>
    <row r="1798" ht="33" customHeight="1" x14ac:dyDescent="0.2"/>
    <row r="1799" ht="33" customHeight="1" x14ac:dyDescent="0.2"/>
    <row r="1800" ht="33" customHeight="1" x14ac:dyDescent="0.2"/>
    <row r="1801" ht="33" customHeight="1" x14ac:dyDescent="0.2"/>
    <row r="1802" ht="33" customHeight="1" x14ac:dyDescent="0.2"/>
    <row r="1803" ht="33" customHeight="1" x14ac:dyDescent="0.2"/>
    <row r="1804" ht="33" customHeight="1" x14ac:dyDescent="0.2"/>
    <row r="1805" ht="33" customHeight="1" x14ac:dyDescent="0.2"/>
    <row r="1806" ht="33" customHeight="1" x14ac:dyDescent="0.2"/>
    <row r="1807" ht="33" customHeight="1" x14ac:dyDescent="0.2"/>
    <row r="1808" ht="33" customHeight="1" x14ac:dyDescent="0.2"/>
    <row r="1809" ht="33" customHeight="1" x14ac:dyDescent="0.2"/>
    <row r="1810" ht="33" customHeight="1" x14ac:dyDescent="0.2"/>
    <row r="1811" ht="33" customHeight="1" x14ac:dyDescent="0.2"/>
    <row r="1812" ht="33" customHeight="1" x14ac:dyDescent="0.2"/>
    <row r="1813" ht="33" customHeight="1" x14ac:dyDescent="0.2"/>
    <row r="1814" ht="33" customHeight="1" x14ac:dyDescent="0.2"/>
    <row r="1815" ht="33" customHeight="1" x14ac:dyDescent="0.2"/>
    <row r="1816" ht="33" customHeight="1" x14ac:dyDescent="0.2"/>
    <row r="1817" ht="33" customHeight="1" x14ac:dyDescent="0.2"/>
    <row r="1818" ht="33" customHeight="1" x14ac:dyDescent="0.2"/>
    <row r="1819" ht="33" customHeight="1" x14ac:dyDescent="0.2"/>
    <row r="1820" ht="33" customHeight="1" x14ac:dyDescent="0.2"/>
    <row r="1821" ht="33" customHeight="1" x14ac:dyDescent="0.2"/>
    <row r="1822" ht="33" customHeight="1" x14ac:dyDescent="0.2"/>
    <row r="1823" ht="33" customHeight="1" x14ac:dyDescent="0.2"/>
    <row r="1824" ht="33" customHeight="1" x14ac:dyDescent="0.2"/>
    <row r="1825" ht="33" customHeight="1" x14ac:dyDescent="0.2"/>
    <row r="1826" ht="33" customHeight="1" x14ac:dyDescent="0.2"/>
    <row r="1827" ht="33" customHeight="1" x14ac:dyDescent="0.2"/>
    <row r="1828" ht="33" customHeight="1" x14ac:dyDescent="0.2"/>
    <row r="1829" ht="33" customHeight="1" x14ac:dyDescent="0.2"/>
    <row r="1830" ht="33" customHeight="1" x14ac:dyDescent="0.2"/>
    <row r="1831" ht="33" customHeight="1" x14ac:dyDescent="0.2"/>
    <row r="1832" ht="33" customHeight="1" x14ac:dyDescent="0.2"/>
    <row r="1833" ht="33" customHeight="1" x14ac:dyDescent="0.2"/>
    <row r="1834" ht="33" customHeight="1" x14ac:dyDescent="0.2"/>
    <row r="1835" ht="33" customHeight="1" x14ac:dyDescent="0.2"/>
    <row r="1836" ht="33" customHeight="1" x14ac:dyDescent="0.2"/>
    <row r="1837" ht="33" customHeight="1" x14ac:dyDescent="0.2"/>
    <row r="1838" ht="33" customHeight="1" x14ac:dyDescent="0.2"/>
    <row r="1839" ht="33" customHeight="1" x14ac:dyDescent="0.2"/>
    <row r="1840" ht="33" customHeight="1" x14ac:dyDescent="0.2"/>
    <row r="1841" ht="33" customHeight="1" x14ac:dyDescent="0.2"/>
    <row r="1842" ht="33" customHeight="1" x14ac:dyDescent="0.2"/>
    <row r="1843" ht="33" customHeight="1" x14ac:dyDescent="0.2"/>
    <row r="1844" ht="33" customHeight="1" x14ac:dyDescent="0.2"/>
    <row r="1845" ht="33" customHeight="1" x14ac:dyDescent="0.2"/>
    <row r="1846" ht="33" customHeight="1" x14ac:dyDescent="0.2"/>
    <row r="1847" ht="33" customHeight="1" x14ac:dyDescent="0.2"/>
    <row r="1848" ht="33" customHeight="1" x14ac:dyDescent="0.2"/>
    <row r="1849" ht="33" customHeight="1" x14ac:dyDescent="0.2"/>
    <row r="1850" ht="33" customHeight="1" x14ac:dyDescent="0.2"/>
    <row r="1851" ht="33" customHeight="1" x14ac:dyDescent="0.2"/>
    <row r="1852" ht="33" customHeight="1" x14ac:dyDescent="0.2"/>
    <row r="1853" ht="33" customHeight="1" x14ac:dyDescent="0.2"/>
    <row r="1854" ht="33" customHeight="1" x14ac:dyDescent="0.2"/>
    <row r="1855" ht="33" customHeight="1" x14ac:dyDescent="0.2"/>
    <row r="1856" ht="33" customHeight="1" x14ac:dyDescent="0.2"/>
    <row r="1857" ht="33" customHeight="1" x14ac:dyDescent="0.2"/>
    <row r="1858" ht="33" customHeight="1" x14ac:dyDescent="0.2"/>
    <row r="1859" ht="33" customHeight="1" x14ac:dyDescent="0.2"/>
    <row r="1860" ht="33" customHeight="1" x14ac:dyDescent="0.2"/>
    <row r="1861" ht="33" customHeight="1" x14ac:dyDescent="0.2"/>
    <row r="1862" ht="33" customHeight="1" x14ac:dyDescent="0.2"/>
    <row r="1863" ht="33" customHeight="1" x14ac:dyDescent="0.2"/>
    <row r="1864" ht="33" customHeight="1" x14ac:dyDescent="0.2"/>
    <row r="1865" ht="33" customHeight="1" x14ac:dyDescent="0.2"/>
    <row r="1866" ht="33" customHeight="1" x14ac:dyDescent="0.2"/>
    <row r="1867" ht="33" customHeight="1" x14ac:dyDescent="0.2"/>
    <row r="1868" ht="33" customHeight="1" x14ac:dyDescent="0.2"/>
    <row r="1869" ht="33" customHeight="1" x14ac:dyDescent="0.2"/>
    <row r="1870" ht="33" customHeight="1" x14ac:dyDescent="0.2"/>
    <row r="1871" ht="33" customHeight="1" x14ac:dyDescent="0.2"/>
    <row r="1872" ht="33" customHeight="1" x14ac:dyDescent="0.2"/>
    <row r="1873" ht="33" customHeight="1" x14ac:dyDescent="0.2"/>
    <row r="1874" ht="33" customHeight="1" x14ac:dyDescent="0.2"/>
    <row r="1875" ht="33" customHeight="1" x14ac:dyDescent="0.2"/>
    <row r="1876" ht="33" customHeight="1" x14ac:dyDescent="0.2"/>
    <row r="1877" ht="33" customHeight="1" x14ac:dyDescent="0.2"/>
    <row r="1878" ht="33" customHeight="1" x14ac:dyDescent="0.2"/>
    <row r="1879" ht="33" customHeight="1" x14ac:dyDescent="0.2"/>
    <row r="1880" ht="33" customHeight="1" x14ac:dyDescent="0.2"/>
    <row r="1881" ht="33" customHeight="1" x14ac:dyDescent="0.2"/>
    <row r="1882" ht="33" customHeight="1" x14ac:dyDescent="0.2"/>
    <row r="1883" ht="33" customHeight="1" x14ac:dyDescent="0.2"/>
    <row r="1884" ht="33" customHeight="1" x14ac:dyDescent="0.2"/>
    <row r="1885" ht="33" customHeight="1" x14ac:dyDescent="0.2"/>
    <row r="1886" ht="33" customHeight="1" x14ac:dyDescent="0.2"/>
    <row r="1887" ht="33" customHeight="1" x14ac:dyDescent="0.2"/>
    <row r="1888" ht="33" customHeight="1" x14ac:dyDescent="0.2"/>
    <row r="1889" ht="33" customHeight="1" x14ac:dyDescent="0.2"/>
    <row r="1890" ht="33" customHeight="1" x14ac:dyDescent="0.2"/>
    <row r="1891" ht="33" customHeight="1" x14ac:dyDescent="0.2"/>
    <row r="1892" ht="33" customHeight="1" x14ac:dyDescent="0.2"/>
    <row r="1893" ht="33" customHeight="1" x14ac:dyDescent="0.2"/>
    <row r="1894" ht="33" customHeight="1" x14ac:dyDescent="0.2"/>
    <row r="1895" ht="33" customHeight="1" x14ac:dyDescent="0.2"/>
    <row r="1896" ht="33" customHeight="1" x14ac:dyDescent="0.2"/>
    <row r="1897" ht="33" customHeight="1" x14ac:dyDescent="0.2"/>
    <row r="1898" ht="33" customHeight="1" x14ac:dyDescent="0.2"/>
    <row r="1899" ht="33" customHeight="1" x14ac:dyDescent="0.2"/>
    <row r="1900" ht="33" customHeight="1" x14ac:dyDescent="0.2"/>
    <row r="1901" ht="33" customHeight="1" x14ac:dyDescent="0.2"/>
    <row r="1902" ht="33" customHeight="1" x14ac:dyDescent="0.2"/>
    <row r="1903" ht="33" customHeight="1" x14ac:dyDescent="0.2"/>
    <row r="1904" ht="33" customHeight="1" x14ac:dyDescent="0.2"/>
    <row r="1905" ht="33" customHeight="1" x14ac:dyDescent="0.2"/>
    <row r="1906" ht="33" customHeight="1" x14ac:dyDescent="0.2"/>
    <row r="1907" ht="33" customHeight="1" x14ac:dyDescent="0.2"/>
    <row r="1908" ht="33" customHeight="1" x14ac:dyDescent="0.2"/>
    <row r="1909" ht="33" customHeight="1" x14ac:dyDescent="0.2"/>
    <row r="1910" ht="33" customHeight="1" x14ac:dyDescent="0.2"/>
    <row r="1911" ht="33" customHeight="1" x14ac:dyDescent="0.2"/>
    <row r="1912" ht="33" customHeight="1" x14ac:dyDescent="0.2"/>
    <row r="1913" ht="33" customHeight="1" x14ac:dyDescent="0.2"/>
    <row r="1914" ht="33" customHeight="1" x14ac:dyDescent="0.2"/>
    <row r="1915" ht="33" customHeight="1" x14ac:dyDescent="0.2"/>
    <row r="1916" ht="33" customHeight="1" x14ac:dyDescent="0.2"/>
    <row r="1917" ht="33" customHeight="1" x14ac:dyDescent="0.2"/>
    <row r="1918" ht="33" customHeight="1" x14ac:dyDescent="0.2"/>
    <row r="1919" ht="33" customHeight="1" x14ac:dyDescent="0.2"/>
    <row r="1920" ht="33" customHeight="1" x14ac:dyDescent="0.2"/>
    <row r="1921" ht="33" customHeight="1" x14ac:dyDescent="0.2"/>
    <row r="1922" ht="33" customHeight="1" x14ac:dyDescent="0.2"/>
    <row r="1923" ht="33" customHeight="1" x14ac:dyDescent="0.2"/>
    <row r="1924" ht="33" customHeight="1" x14ac:dyDescent="0.2"/>
    <row r="1925" ht="33" customHeight="1" x14ac:dyDescent="0.2"/>
    <row r="1926" ht="33" customHeight="1" x14ac:dyDescent="0.2"/>
    <row r="1927" ht="33" customHeight="1" x14ac:dyDescent="0.2"/>
    <row r="1928" ht="33" customHeight="1" x14ac:dyDescent="0.2"/>
    <row r="1929" ht="33" customHeight="1" x14ac:dyDescent="0.2"/>
    <row r="1930" ht="33" customHeight="1" x14ac:dyDescent="0.2"/>
    <row r="1931" ht="33" customHeight="1" x14ac:dyDescent="0.2"/>
    <row r="1932" ht="33" customHeight="1" x14ac:dyDescent="0.2"/>
    <row r="1933" ht="33" customHeight="1" x14ac:dyDescent="0.2"/>
    <row r="1934" ht="33" customHeight="1" x14ac:dyDescent="0.2"/>
    <row r="1935" ht="33" customHeight="1" x14ac:dyDescent="0.2"/>
    <row r="1936" ht="33" customHeight="1" x14ac:dyDescent="0.2"/>
    <row r="1937" ht="33" customHeight="1" x14ac:dyDescent="0.2"/>
    <row r="1938" ht="33" customHeight="1" x14ac:dyDescent="0.2"/>
    <row r="1939" ht="33" customHeight="1" x14ac:dyDescent="0.2"/>
    <row r="1940" ht="33" customHeight="1" x14ac:dyDescent="0.2"/>
    <row r="1941" ht="33" customHeight="1" x14ac:dyDescent="0.2"/>
    <row r="1942" ht="33" customHeight="1" x14ac:dyDescent="0.2"/>
    <row r="1943" ht="33" customHeight="1" x14ac:dyDescent="0.2"/>
    <row r="1944" ht="33" customHeight="1" x14ac:dyDescent="0.2"/>
    <row r="1945" ht="33" customHeight="1" x14ac:dyDescent="0.2"/>
    <row r="1946" ht="33" customHeight="1" x14ac:dyDescent="0.2"/>
    <row r="1947" ht="33" customHeight="1" x14ac:dyDescent="0.2"/>
    <row r="1948" ht="33" customHeight="1" x14ac:dyDescent="0.2"/>
    <row r="1949" ht="33" customHeight="1" x14ac:dyDescent="0.2"/>
    <row r="1950" ht="33" customHeight="1" x14ac:dyDescent="0.2"/>
    <row r="1951" ht="33" customHeight="1" x14ac:dyDescent="0.2"/>
    <row r="1952" ht="33" customHeight="1" x14ac:dyDescent="0.2"/>
    <row r="1953" ht="33" customHeight="1" x14ac:dyDescent="0.2"/>
    <row r="1954" ht="33" customHeight="1" x14ac:dyDescent="0.2"/>
    <row r="1955" ht="33" customHeight="1" x14ac:dyDescent="0.2"/>
    <row r="1956" ht="33" customHeight="1" x14ac:dyDescent="0.2"/>
    <row r="1957" ht="33" customHeight="1" x14ac:dyDescent="0.2"/>
    <row r="1958" ht="33" customHeight="1" x14ac:dyDescent="0.2"/>
    <row r="1959" ht="33" customHeight="1" x14ac:dyDescent="0.2"/>
    <row r="1960" ht="33" customHeight="1" x14ac:dyDescent="0.2"/>
    <row r="1961" ht="33" customHeight="1" x14ac:dyDescent="0.2"/>
    <row r="1962" ht="33" customHeight="1" x14ac:dyDescent="0.2"/>
    <row r="1963" ht="33" customHeight="1" x14ac:dyDescent="0.2"/>
    <row r="1964" ht="33" customHeight="1" x14ac:dyDescent="0.2"/>
    <row r="1965" ht="33" customHeight="1" x14ac:dyDescent="0.2"/>
    <row r="1966" ht="33" customHeight="1" x14ac:dyDescent="0.2"/>
    <row r="1967" ht="33" customHeight="1" x14ac:dyDescent="0.2"/>
    <row r="1968" ht="33" customHeight="1" x14ac:dyDescent="0.2"/>
    <row r="1969" ht="33" customHeight="1" x14ac:dyDescent="0.2"/>
    <row r="1970" ht="33" customHeight="1" x14ac:dyDescent="0.2"/>
    <row r="1971" ht="33" customHeight="1" x14ac:dyDescent="0.2"/>
    <row r="1972" ht="33" customHeight="1" x14ac:dyDescent="0.2"/>
    <row r="1973" ht="33" customHeight="1" x14ac:dyDescent="0.2"/>
    <row r="1974" ht="33" customHeight="1" x14ac:dyDescent="0.2"/>
    <row r="1975" ht="33" customHeight="1" x14ac:dyDescent="0.2"/>
    <row r="1976" ht="33" customHeight="1" x14ac:dyDescent="0.2"/>
    <row r="1977" ht="33" customHeight="1" x14ac:dyDescent="0.2"/>
    <row r="1978" ht="33" customHeight="1" x14ac:dyDescent="0.2"/>
    <row r="1979" ht="33" customHeight="1" x14ac:dyDescent="0.2"/>
    <row r="1980" ht="33" customHeight="1" x14ac:dyDescent="0.2"/>
    <row r="1981" ht="33" customHeight="1" x14ac:dyDescent="0.2"/>
    <row r="1982" ht="33" customHeight="1" x14ac:dyDescent="0.2"/>
    <row r="1983" ht="33" customHeight="1" x14ac:dyDescent="0.2"/>
    <row r="1984" ht="33" customHeight="1" x14ac:dyDescent="0.2"/>
    <row r="1985" ht="33" customHeight="1" x14ac:dyDescent="0.2"/>
    <row r="1986" ht="33" customHeight="1" x14ac:dyDescent="0.2"/>
    <row r="1987" ht="33" customHeight="1" x14ac:dyDescent="0.2"/>
    <row r="1988" ht="33" customHeight="1" x14ac:dyDescent="0.2"/>
    <row r="1989" ht="33" customHeight="1" x14ac:dyDescent="0.2"/>
    <row r="1990" ht="33" customHeight="1" x14ac:dyDescent="0.2"/>
    <row r="1991" ht="33" customHeight="1" x14ac:dyDescent="0.2"/>
    <row r="1992" ht="33" customHeight="1" x14ac:dyDescent="0.2"/>
    <row r="1993" ht="33" customHeight="1" x14ac:dyDescent="0.2"/>
    <row r="1994" ht="33" customHeight="1" x14ac:dyDescent="0.2"/>
    <row r="1995" ht="33" customHeight="1" x14ac:dyDescent="0.2"/>
    <row r="1996" ht="33" customHeight="1" x14ac:dyDescent="0.2"/>
    <row r="1997" ht="33" customHeight="1" x14ac:dyDescent="0.2"/>
    <row r="1998" ht="33" customHeight="1" x14ac:dyDescent="0.2"/>
    <row r="1999" ht="33" customHeight="1" x14ac:dyDescent="0.2"/>
    <row r="2000" ht="33" customHeight="1" x14ac:dyDescent="0.2"/>
    <row r="2001" ht="33" customHeight="1" x14ac:dyDescent="0.2"/>
  </sheetData>
  <dataValidations disablePrompts="1" count="2">
    <dataValidation type="list" allowBlank="1" showInputMessage="1" showErrorMessage="1" sqref="C2:C50" xr:uid="{00000000-0002-0000-0300-000000000000}">
      <formula1>INDIRECT("MeterDetails[Meter No.]")</formula1>
    </dataValidation>
    <dataValidation type="list" allowBlank="1" showInputMessage="1" showErrorMessage="1" sqref="B2:B50" xr:uid="{00000000-0002-0000-0300-000001000000}">
      <formula1>INDIRECT("Months[Months]")</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9"/>
  <sheetViews>
    <sheetView workbookViewId="0">
      <selection activeCell="C30" sqref="C30"/>
    </sheetView>
  </sheetViews>
  <sheetFormatPr defaultRowHeight="12.75" x14ac:dyDescent="0.2"/>
  <cols>
    <col min="1" max="1" width="9.28515625" customWidth="1"/>
    <col min="2" max="2" width="16.85546875" customWidth="1"/>
    <col min="3" max="3" width="20.28515625" customWidth="1"/>
    <col min="4" max="4" width="17.7109375" customWidth="1"/>
    <col min="5" max="5" width="15" bestFit="1" customWidth="1"/>
    <col min="6" max="6" width="13.28515625" bestFit="1" customWidth="1"/>
    <col min="7" max="7" width="9.28515625" customWidth="1"/>
    <col min="8" max="8" width="13.140625" customWidth="1"/>
    <col min="9" max="9" width="10.28515625" customWidth="1"/>
    <col min="10" max="11" width="12.42578125" customWidth="1"/>
    <col min="12" max="12" width="10.42578125" customWidth="1"/>
    <col min="13" max="13" width="11.28515625" customWidth="1"/>
  </cols>
  <sheetData>
    <row r="1" spans="1:6" x14ac:dyDescent="0.2">
      <c r="A1" t="s">
        <v>7</v>
      </c>
      <c r="B1" t="s">
        <v>6</v>
      </c>
      <c r="C1" t="s">
        <v>8</v>
      </c>
      <c r="D1" t="s">
        <v>9</v>
      </c>
      <c r="E1" t="s">
        <v>43</v>
      </c>
      <c r="F1" t="s">
        <v>46</v>
      </c>
    </row>
    <row r="2" spans="1:6" x14ac:dyDescent="0.2">
      <c r="A2">
        <v>215</v>
      </c>
      <c r="B2" s="1">
        <v>10.01</v>
      </c>
      <c r="C2" s="1">
        <v>0</v>
      </c>
      <c r="D2" s="1">
        <v>196</v>
      </c>
      <c r="E2" s="1">
        <v>0</v>
      </c>
      <c r="F2" s="1">
        <v>0</v>
      </c>
    </row>
    <row r="3" spans="1:6" x14ac:dyDescent="0.2">
      <c r="A3">
        <v>217</v>
      </c>
      <c r="B3" s="1">
        <v>6.14</v>
      </c>
      <c r="C3" s="1">
        <v>186</v>
      </c>
      <c r="D3" s="1">
        <v>0</v>
      </c>
      <c r="E3" s="1">
        <v>20</v>
      </c>
      <c r="F3" s="1">
        <v>81</v>
      </c>
    </row>
    <row r="4" spans="1:6" x14ac:dyDescent="0.2">
      <c r="A4">
        <v>225</v>
      </c>
      <c r="B4" s="1">
        <v>5.83</v>
      </c>
      <c r="C4" s="1">
        <v>186</v>
      </c>
      <c r="D4" s="1">
        <v>0</v>
      </c>
      <c r="E4" s="1">
        <v>20</v>
      </c>
      <c r="F4" s="1">
        <v>81</v>
      </c>
    </row>
    <row r="5" spans="1:6" x14ac:dyDescent="0.2">
      <c r="A5">
        <v>245</v>
      </c>
      <c r="B5" s="1">
        <v>6.04</v>
      </c>
      <c r="C5" s="1">
        <v>0</v>
      </c>
      <c r="D5" s="1">
        <v>125</v>
      </c>
      <c r="E5" s="1">
        <v>0</v>
      </c>
      <c r="F5" s="1">
        <v>0</v>
      </c>
    </row>
    <row r="6" spans="1:6" x14ac:dyDescent="0.2">
      <c r="A6">
        <v>250</v>
      </c>
      <c r="B6" s="1">
        <v>3.5</v>
      </c>
      <c r="C6" s="1">
        <v>160</v>
      </c>
      <c r="D6" s="1">
        <v>0</v>
      </c>
      <c r="E6" s="1">
        <v>20</v>
      </c>
      <c r="F6" s="1">
        <v>81</v>
      </c>
    </row>
    <row r="7" spans="1:6" x14ac:dyDescent="0.2">
      <c r="A7">
        <v>255</v>
      </c>
      <c r="B7" s="1">
        <v>2.97</v>
      </c>
      <c r="C7" s="1">
        <v>136</v>
      </c>
      <c r="D7" s="1">
        <v>0</v>
      </c>
      <c r="E7" s="1">
        <v>20</v>
      </c>
      <c r="F7" s="1">
        <v>81</v>
      </c>
    </row>
    <row r="8" spans="1:6" x14ac:dyDescent="0.2">
      <c r="A8">
        <v>313</v>
      </c>
      <c r="B8" s="1">
        <v>3.12</v>
      </c>
      <c r="C8" s="1">
        <v>144</v>
      </c>
      <c r="D8" s="1">
        <v>0</v>
      </c>
      <c r="E8" s="1">
        <v>20</v>
      </c>
      <c r="F8" s="1">
        <v>81</v>
      </c>
    </row>
    <row r="9" spans="1:6" x14ac:dyDescent="0.2">
      <c r="A9">
        <v>315</v>
      </c>
      <c r="B9" s="1">
        <v>5.4</v>
      </c>
      <c r="C9" s="1">
        <v>0</v>
      </c>
      <c r="D9" s="1">
        <v>0</v>
      </c>
      <c r="E9" s="1">
        <v>113</v>
      </c>
      <c r="F9" s="1">
        <v>81</v>
      </c>
    </row>
    <row r="10" spans="1:6" x14ac:dyDescent="0.2">
      <c r="A10">
        <v>317</v>
      </c>
      <c r="B10" s="1">
        <v>2.86</v>
      </c>
      <c r="C10" s="1">
        <v>144</v>
      </c>
      <c r="D10" s="1">
        <v>0</v>
      </c>
      <c r="E10" s="1">
        <v>20</v>
      </c>
      <c r="F10" s="1">
        <v>81</v>
      </c>
    </row>
    <row r="11" spans="1:6" x14ac:dyDescent="0.2">
      <c r="A11">
        <v>320</v>
      </c>
      <c r="B11" s="1">
        <v>2.86</v>
      </c>
      <c r="C11" s="1">
        <v>144</v>
      </c>
      <c r="D11" s="1">
        <v>0</v>
      </c>
      <c r="E11" s="1">
        <v>20</v>
      </c>
      <c r="F11" s="1">
        <v>81</v>
      </c>
    </row>
    <row r="12" spans="1:6" x14ac:dyDescent="0.2">
      <c r="A12">
        <v>323</v>
      </c>
      <c r="B12" s="1">
        <v>2.97</v>
      </c>
      <c r="C12" s="1">
        <v>136</v>
      </c>
      <c r="D12" s="1">
        <v>0</v>
      </c>
      <c r="E12" s="1">
        <v>20</v>
      </c>
      <c r="F12" s="1">
        <v>81</v>
      </c>
    </row>
    <row r="13" spans="1:6" x14ac:dyDescent="0.2">
      <c r="A13">
        <v>325</v>
      </c>
      <c r="B13" s="1">
        <v>2.78</v>
      </c>
      <c r="C13" s="1">
        <v>136</v>
      </c>
      <c r="D13" s="1">
        <v>0</v>
      </c>
      <c r="E13" s="1">
        <v>20</v>
      </c>
      <c r="F13" s="1">
        <v>81</v>
      </c>
    </row>
    <row r="14" spans="1:6" x14ac:dyDescent="0.2">
      <c r="A14">
        <v>330</v>
      </c>
      <c r="B14" s="1">
        <v>2.78</v>
      </c>
      <c r="C14" s="1">
        <v>136</v>
      </c>
      <c r="D14" s="1">
        <v>0</v>
      </c>
      <c r="E14" s="1">
        <v>20</v>
      </c>
      <c r="F14" s="1">
        <v>81</v>
      </c>
    </row>
    <row r="15" spans="1:6" x14ac:dyDescent="0.2">
      <c r="A15">
        <v>340</v>
      </c>
      <c r="B15" s="1">
        <v>4.04</v>
      </c>
      <c r="C15" s="1">
        <v>150</v>
      </c>
      <c r="D15" s="1">
        <v>0</v>
      </c>
      <c r="E15" s="1">
        <v>20</v>
      </c>
      <c r="F15" s="1">
        <v>81</v>
      </c>
    </row>
    <row r="16" spans="1:6" x14ac:dyDescent="0.2">
      <c r="A16">
        <v>350</v>
      </c>
      <c r="B16" s="1">
        <v>3.83</v>
      </c>
      <c r="C16" s="1">
        <v>150</v>
      </c>
      <c r="D16" s="1">
        <v>0</v>
      </c>
      <c r="E16" s="1">
        <v>20</v>
      </c>
      <c r="F16" s="1">
        <v>81</v>
      </c>
    </row>
    <row r="17" spans="1:17" x14ac:dyDescent="0.2">
      <c r="A17">
        <v>421</v>
      </c>
      <c r="B17" s="1">
        <v>5.26</v>
      </c>
      <c r="C17" s="1">
        <v>0</v>
      </c>
      <c r="D17" s="1">
        <v>0</v>
      </c>
      <c r="E17" s="1">
        <v>0</v>
      </c>
      <c r="F17" s="1">
        <v>0</v>
      </c>
    </row>
    <row r="18" spans="1:17" x14ac:dyDescent="0.2">
      <c r="A18">
        <v>422</v>
      </c>
      <c r="B18" s="1">
        <v>4.9800000000000004</v>
      </c>
      <c r="C18" s="1">
        <v>0</v>
      </c>
      <c r="D18" s="1">
        <v>6255</v>
      </c>
      <c r="E18" s="1">
        <v>0</v>
      </c>
      <c r="F18" s="1">
        <v>0</v>
      </c>
    </row>
    <row r="19" spans="1:17" x14ac:dyDescent="0.2">
      <c r="B19" s="1"/>
      <c r="C19" s="1"/>
      <c r="D19" s="1"/>
      <c r="E19" s="1"/>
    </row>
    <row r="20" spans="1:17" x14ac:dyDescent="0.2">
      <c r="B20" s="1"/>
      <c r="C20" s="1"/>
      <c r="D20" s="1"/>
      <c r="E20" s="1"/>
    </row>
    <row r="21" spans="1:17" x14ac:dyDescent="0.2">
      <c r="B21" s="1"/>
      <c r="C21" s="1"/>
      <c r="D21" s="1"/>
      <c r="E21" s="1"/>
    </row>
    <row r="22" spans="1:17" x14ac:dyDescent="0.2">
      <c r="A22" t="s">
        <v>40</v>
      </c>
      <c r="C22" t="s">
        <v>49</v>
      </c>
      <c r="E22" t="s">
        <v>48</v>
      </c>
      <c r="F22" t="s">
        <v>10</v>
      </c>
      <c r="G22" t="s">
        <v>11</v>
      </c>
      <c r="H22" t="s">
        <v>12</v>
      </c>
      <c r="I22" t="s">
        <v>13</v>
      </c>
      <c r="J22" t="s">
        <v>14</v>
      </c>
      <c r="K22" t="s">
        <v>15</v>
      </c>
      <c r="L22" t="s">
        <v>16</v>
      </c>
      <c r="M22" t="s">
        <v>17</v>
      </c>
      <c r="N22" t="s">
        <v>18</v>
      </c>
      <c r="O22" t="s">
        <v>19</v>
      </c>
      <c r="P22" t="s">
        <v>20</v>
      </c>
      <c r="Q22" t="s">
        <v>21</v>
      </c>
    </row>
    <row r="23" spans="1:17" x14ac:dyDescent="0.2">
      <c r="A23" t="s">
        <v>16</v>
      </c>
      <c r="C23">
        <f>MIN(BillData[Billed Year])</f>
        <v>0</v>
      </c>
      <c r="E23">
        <f ca="1">IF(INDIRECT(ADDRESS(ROW()-1,COLUMN()))="Years",MIN(BillData[Billed Year]),IF(MIN(BillData[Billed Year])+ROW()-ROW($C$23)&lt;=MAX(BillData[Billed Year]),MIN(BillData[Billed Year])+ROW()-ROW($C$23),""))</f>
        <v>0</v>
      </c>
      <c r="F23" s="28" t="e">
        <f ca="1">IF(SUMIFS(BillData[[Consumption Units (kWh)]:[Consumption Units (kWh)]],BillData[[Billed Year]:[Billed Year]],"="&amp;billedYears[[#This Row],[Years]:[Years]],BillData[[Billed Month]:[Billed Month]],"="&amp;billedYears[[#Headers],[July]])=0,#N/A,SUMIFS(BillData[[Consumption Units (kWh)]:[Consumption Units (kWh)]],BillData[[Billed Year]:[Billed Year]],"="&amp;billedYears[[#This Row],[Years]:[Years]],BillData[[Billed Month]:[Billed Month]],"="&amp;billedYears[[#Headers],[July]]))</f>
        <v>#N/A</v>
      </c>
      <c r="G23" s="28" t="e">
        <f ca="1">IF(SUMIFS(BillData[[Consumption Units (kWh)]:[Consumption Units (kWh)]],BillData[[Billed Year]:[Billed Year]],"="&amp;billedYears[[#This Row],[Years]:[Years]],BillData[[Billed Month]:[Billed Month]],"="&amp;billedYears[[#Headers],[August]])=0,#N/A,SUMIFS(BillData[[Consumption Units (kWh)]:[Consumption Units (kWh)]],BillData[[Billed Year]:[Billed Year]],"="&amp;billedYears[[#This Row],[Years]:[Years]],BillData[[Billed Month]:[Billed Month]],"="&amp;billedYears[[#Headers],[August]]))</f>
        <v>#N/A</v>
      </c>
      <c r="H23" s="28" t="e">
        <f ca="1">IF(SUMIFS(BillData[[Consumption Units (kWh)]:[Consumption Units (kWh)]],BillData[[Billed Year]:[Billed Year]],"="&amp;billedYears[[#This Row],[Years]:[Years]],BillData[[Billed Month]:[Billed Month]],"="&amp;billedYears[[#Headers],[September]])=0,#N/A,SUMIFS(BillData[[Consumption Units (kWh)]:[Consumption Units (kWh)]],BillData[[Billed Year]:[Billed Year]],"="&amp;billedYears[[#This Row],[Years]:[Years]],BillData[[Billed Month]:[Billed Month]],"="&amp;billedYears[[#Headers],[September]]))</f>
        <v>#N/A</v>
      </c>
      <c r="I23" s="28" t="e">
        <f ca="1">IF(SUMIFS(BillData[[Consumption Units (kWh)]:[Consumption Units (kWh)]],BillData[[Billed Year]:[Billed Year]],"="&amp;billedYears[[#This Row],[Years]:[Years]],BillData[[Billed Month]:[Billed Month]],"="&amp;billedYears[[#Headers],[October]])=0,#N/A,SUMIFS(BillData[[Consumption Units (kWh)]:[Consumption Units (kWh)]],BillData[[Billed Year]:[Billed Year]],"="&amp;billedYears[[#This Row],[Years]:[Years]],BillData[[Billed Month]:[Billed Month]],"="&amp;billedYears[[#Headers],[October]]))</f>
        <v>#N/A</v>
      </c>
      <c r="J23" s="28" t="e">
        <f ca="1">IF(SUMIFS(BillData[[Consumption Units (kWh)]:[Consumption Units (kWh)]],BillData[[Billed Year]:[Billed Year]],"="&amp;billedYears[[#This Row],[Years]:[Years]],BillData[[Billed Month]:[Billed Month]],"="&amp;billedYears[[#Headers],[November]])=0,#N/A,SUMIFS(BillData[[Consumption Units (kWh)]:[Consumption Units (kWh)]],BillData[[Billed Year]:[Billed Year]],"="&amp;billedYears[[#This Row],[Years]:[Years]],BillData[[Billed Month]:[Billed Month]],"="&amp;billedYears[[#Headers],[November]]))</f>
        <v>#N/A</v>
      </c>
      <c r="K23" s="28" t="e">
        <f ca="1">IF(SUMIFS(BillData[[Consumption Units (kWh)]:[Consumption Units (kWh)]],BillData[[Billed Year]:[Billed Year]],"="&amp;billedYears[[#This Row],[Years]:[Years]],BillData[[Billed Month]:[Billed Month]],"="&amp;billedYears[[#Headers],[December]])=0,#N/A,SUMIFS(BillData[[Consumption Units (kWh)]:[Consumption Units (kWh)]],BillData[[Billed Year]:[Billed Year]],"="&amp;billedYears[[#This Row],[Years]:[Years]],BillData[[Billed Month]:[Billed Month]],"="&amp;billedYears[[#Headers],[December]]))</f>
        <v>#N/A</v>
      </c>
      <c r="L23" s="28" t="e">
        <f ca="1">IF(SUMIFS(BillData[[Consumption Units (kWh)]:[Consumption Units (kWh)]],BillData[[Billed Year]:[Billed Year]],"="&amp;billedYears[[#This Row],[Years]:[Years]],BillData[[Billed Month]:[Billed Month]],"="&amp;billedYears[[#Headers],[January]])=0,#N/A,SUMIFS(BillData[[Consumption Units (kWh)]:[Consumption Units (kWh)]],BillData[[Billed Year]:[Billed Year]],"="&amp;billedYears[[#This Row],[Years]:[Years]],BillData[[Billed Month]:[Billed Month]],"="&amp;billedYears[[#Headers],[January]]))</f>
        <v>#N/A</v>
      </c>
      <c r="M23" s="28" t="e">
        <f ca="1">IF(SUMIFS(BillData[[Consumption Units (kWh)]:[Consumption Units (kWh)]],BillData[[Billed Year]:[Billed Year]],"="&amp;billedYears[[#This Row],[Years]:[Years]],BillData[[Billed Month]:[Billed Month]],"="&amp;billedYears[[#Headers],[February]])=0,#N/A,SUMIFS(BillData[[Consumption Units (kWh)]:[Consumption Units (kWh)]],BillData[[Billed Year]:[Billed Year]],"="&amp;billedYears[[#This Row],[Years]:[Years]],BillData[[Billed Month]:[Billed Month]],"="&amp;billedYears[[#Headers],[February]]))</f>
        <v>#N/A</v>
      </c>
      <c r="N23" s="28" t="e">
        <f ca="1">IF(SUMIFS(BillData[[Consumption Units (kWh)]:[Consumption Units (kWh)]],BillData[[Billed Year]:[Billed Year]],"="&amp;billedYears[[#This Row],[Years]:[Years]],BillData[[Billed Month]:[Billed Month]],"="&amp;billedYears[[#Headers],[March]])=0,#N/A,SUMIFS(BillData[[Consumption Units (kWh)]:[Consumption Units (kWh)]],BillData[[Billed Year]:[Billed Year]],"="&amp;billedYears[[#This Row],[Years]:[Years]],BillData[[Billed Month]:[Billed Month]],"="&amp;billedYears[[#Headers],[March]]))</f>
        <v>#N/A</v>
      </c>
      <c r="O23" s="28" t="e">
        <f ca="1">IF(SUMIFS(BillData[[Consumption Units (kWh)]:[Consumption Units (kWh)]],BillData[[Billed Year]:[Billed Year]],"="&amp;billedYears[[#This Row],[Years]:[Years]],BillData[[Billed Month]:[Billed Month]],"="&amp;billedYears[[#Headers],[April]])=0,#N/A,SUMIFS(BillData[[Consumption Units (kWh)]:[Consumption Units (kWh)]],BillData[[Billed Year]:[Billed Year]],"="&amp;billedYears[[#This Row],[Years]:[Years]],BillData[[Billed Month]:[Billed Month]],"="&amp;billedYears[[#Headers],[April]]))</f>
        <v>#N/A</v>
      </c>
      <c r="P23" s="28" t="e">
        <f ca="1">IF(SUMIFS(BillData[[Consumption Units (kWh)]:[Consumption Units (kWh)]],BillData[[Billed Year]:[Billed Year]],"="&amp;billedYears[[#This Row],[Years]:[Years]],BillData[[Billed Month]:[Billed Month]],"="&amp;billedYears[[#Headers],[May]])=0,#N/A,SUMIFS(BillData[[Consumption Units (kWh)]:[Consumption Units (kWh)]],BillData[[Billed Year]:[Billed Year]],"="&amp;billedYears[[#This Row],[Years]:[Years]],BillData[[Billed Month]:[Billed Month]],"="&amp;billedYears[[#Headers],[May]]))</f>
        <v>#N/A</v>
      </c>
      <c r="Q23" s="28" t="e">
        <f ca="1">IF(SUMIFS(BillData[[Consumption Units (kWh)]:[Consumption Units (kWh)]],BillData[[Billed Year]:[Billed Year]],"="&amp;billedYears[[#This Row],[Years]:[Years]],BillData[[Billed Month]:[Billed Month]],"="&amp;billedYears[[#Headers],[June]])=0,#N/A,SUMIFS(BillData[[Consumption Units (kWh)]:[Consumption Units (kWh)]],BillData[[Billed Year]:[Billed Year]],"="&amp;billedYears[[#This Row],[Years]:[Years]],BillData[[Billed Month]:[Billed Month]],"="&amp;billedYears[[#Headers],[June]]))</f>
        <v>#N/A</v>
      </c>
    </row>
    <row r="24" spans="1:17" x14ac:dyDescent="0.2">
      <c r="A24" t="s">
        <v>17</v>
      </c>
      <c r="C24">
        <f>MAX(BillData[Billed Year])</f>
        <v>0</v>
      </c>
      <c r="E24" t="str">
        <f ca="1">IF(INDIRECT(ADDRESS(ROW()-1,COLUMN()))="Years",MIN(BillData[Billed Year]),IF(MIN(BillData[Billed Year])+ROW()-ROW($C$23)&lt;=MAX(BillData[Billed Year]),MIN(BillData[Billed Year])+ROW()-ROW($C$23),""))</f>
        <v/>
      </c>
      <c r="F24" s="28" t="e">
        <f ca="1">IF(SUMIFS(BillData[[Consumption Units (kWh)]:[Consumption Units (kWh)]],BillData[[Billed Year]:[Billed Year]],"="&amp;billedYears[[#This Row],[Years]:[Years]],BillData[[Billed Month]:[Billed Month]],"="&amp;billedYears[[#Headers],[July]])=0,#N/A,SUMIFS(BillData[[Consumption Units (kWh)]:[Consumption Units (kWh)]],BillData[[Billed Year]:[Billed Year]],"="&amp;billedYears[[#This Row],[Years]:[Years]],BillData[[Billed Month]:[Billed Month]],"="&amp;billedYears[[#Headers],[July]]))</f>
        <v>#N/A</v>
      </c>
      <c r="G24" s="28" t="e">
        <f ca="1">IF(SUMIFS(BillData[[Consumption Units (kWh)]:[Consumption Units (kWh)]],BillData[[Billed Year]:[Billed Year]],"="&amp;billedYears[[#This Row],[Years]:[Years]],BillData[[Billed Month]:[Billed Month]],"="&amp;billedYears[[#Headers],[August]])=0,#N/A,SUMIFS(BillData[[Consumption Units (kWh)]:[Consumption Units (kWh)]],BillData[[Billed Year]:[Billed Year]],"="&amp;billedYears[[#This Row],[Years]:[Years]],BillData[[Billed Month]:[Billed Month]],"="&amp;billedYears[[#Headers],[August]]))</f>
        <v>#N/A</v>
      </c>
      <c r="H24" s="28" t="e">
        <f ca="1">IF(SUMIFS(BillData[[Consumption Units (kWh)]:[Consumption Units (kWh)]],BillData[[Billed Year]:[Billed Year]],"="&amp;billedYears[[#This Row],[Years]:[Years]],BillData[[Billed Month]:[Billed Month]],"="&amp;billedYears[[#Headers],[September]])=0,#N/A,SUMIFS(BillData[[Consumption Units (kWh)]:[Consumption Units (kWh)]],BillData[[Billed Year]:[Billed Year]],"="&amp;billedYears[[#This Row],[Years]:[Years]],BillData[[Billed Month]:[Billed Month]],"="&amp;billedYears[[#Headers],[September]]))</f>
        <v>#N/A</v>
      </c>
      <c r="I24" s="28" t="e">
        <f ca="1">IF(SUMIFS(BillData[[Consumption Units (kWh)]:[Consumption Units (kWh)]],BillData[[Billed Year]:[Billed Year]],"="&amp;billedYears[[#This Row],[Years]:[Years]],BillData[[Billed Month]:[Billed Month]],"="&amp;billedYears[[#Headers],[October]])=0,#N/A,SUMIFS(BillData[[Consumption Units (kWh)]:[Consumption Units (kWh)]],BillData[[Billed Year]:[Billed Year]],"="&amp;billedYears[[#This Row],[Years]:[Years]],BillData[[Billed Month]:[Billed Month]],"="&amp;billedYears[[#Headers],[October]]))</f>
        <v>#N/A</v>
      </c>
      <c r="J24" s="28" t="e">
        <f ca="1">IF(SUMIFS(BillData[[Consumption Units (kWh)]:[Consumption Units (kWh)]],BillData[[Billed Year]:[Billed Year]],"="&amp;billedYears[[#This Row],[Years]:[Years]],BillData[[Billed Month]:[Billed Month]],"="&amp;billedYears[[#Headers],[November]])=0,#N/A,SUMIFS(BillData[[Consumption Units (kWh)]:[Consumption Units (kWh)]],BillData[[Billed Year]:[Billed Year]],"="&amp;billedYears[[#This Row],[Years]:[Years]],BillData[[Billed Month]:[Billed Month]],"="&amp;billedYears[[#Headers],[November]]))</f>
        <v>#N/A</v>
      </c>
      <c r="K24" s="28" t="e">
        <f ca="1">IF(SUMIFS(BillData[[Consumption Units (kWh)]:[Consumption Units (kWh)]],BillData[[Billed Year]:[Billed Year]],"="&amp;billedYears[[#This Row],[Years]:[Years]],BillData[[Billed Month]:[Billed Month]],"="&amp;billedYears[[#Headers],[December]])=0,#N/A,SUMIFS(BillData[[Consumption Units (kWh)]:[Consumption Units (kWh)]],BillData[[Billed Year]:[Billed Year]],"="&amp;billedYears[[#This Row],[Years]:[Years]],BillData[[Billed Month]:[Billed Month]],"="&amp;billedYears[[#Headers],[December]]))</f>
        <v>#N/A</v>
      </c>
      <c r="L24" s="28" t="e">
        <f ca="1">IF(SUMIFS(BillData[[Consumption Units (kWh)]:[Consumption Units (kWh)]],BillData[[Billed Year]:[Billed Year]],"="&amp;billedYears[[#This Row],[Years]:[Years]],BillData[[Billed Month]:[Billed Month]],"="&amp;billedYears[[#Headers],[January]])=0,#N/A,SUMIFS(BillData[[Consumption Units (kWh)]:[Consumption Units (kWh)]],BillData[[Billed Year]:[Billed Year]],"="&amp;billedYears[[#This Row],[Years]:[Years]],BillData[[Billed Month]:[Billed Month]],"="&amp;billedYears[[#Headers],[January]]))</f>
        <v>#N/A</v>
      </c>
      <c r="M24" s="28" t="e">
        <f ca="1">IF(SUMIFS(BillData[[Consumption Units (kWh)]:[Consumption Units (kWh)]],BillData[[Billed Year]:[Billed Year]],"="&amp;billedYears[[#This Row],[Years]:[Years]],BillData[[Billed Month]:[Billed Month]],"="&amp;billedYears[[#Headers],[February]])=0,#N/A,SUMIFS(BillData[[Consumption Units (kWh)]:[Consumption Units (kWh)]],BillData[[Billed Year]:[Billed Year]],"="&amp;billedYears[[#This Row],[Years]:[Years]],BillData[[Billed Month]:[Billed Month]],"="&amp;billedYears[[#Headers],[February]]))</f>
        <v>#N/A</v>
      </c>
      <c r="N24" s="28" t="e">
        <f ca="1">IF(SUMIFS(BillData[[Consumption Units (kWh)]:[Consumption Units (kWh)]],BillData[[Billed Year]:[Billed Year]],"="&amp;billedYears[[#This Row],[Years]:[Years]],BillData[[Billed Month]:[Billed Month]],"="&amp;billedYears[[#Headers],[March]])=0,#N/A,SUMIFS(BillData[[Consumption Units (kWh)]:[Consumption Units (kWh)]],BillData[[Billed Year]:[Billed Year]],"="&amp;billedYears[[#This Row],[Years]:[Years]],BillData[[Billed Month]:[Billed Month]],"="&amp;billedYears[[#Headers],[March]]))</f>
        <v>#N/A</v>
      </c>
      <c r="O24" s="28" t="e">
        <f ca="1">IF(SUMIFS(BillData[[Consumption Units (kWh)]:[Consumption Units (kWh)]],BillData[[Billed Year]:[Billed Year]],"="&amp;billedYears[[#This Row],[Years]:[Years]],BillData[[Billed Month]:[Billed Month]],"="&amp;billedYears[[#Headers],[April]])=0,#N/A,SUMIFS(BillData[[Consumption Units (kWh)]:[Consumption Units (kWh)]],BillData[[Billed Year]:[Billed Year]],"="&amp;billedYears[[#This Row],[Years]:[Years]],BillData[[Billed Month]:[Billed Month]],"="&amp;billedYears[[#Headers],[April]]))</f>
        <v>#N/A</v>
      </c>
      <c r="P24" s="28" t="e">
        <f ca="1">IF(SUMIFS(BillData[[Consumption Units (kWh)]:[Consumption Units (kWh)]],BillData[[Billed Year]:[Billed Year]],"="&amp;billedYears[[#This Row],[Years]:[Years]],BillData[[Billed Month]:[Billed Month]],"="&amp;billedYears[[#Headers],[May]])=0,#N/A,SUMIFS(BillData[[Consumption Units (kWh)]:[Consumption Units (kWh)]],BillData[[Billed Year]:[Billed Year]],"="&amp;billedYears[[#This Row],[Years]:[Years]],BillData[[Billed Month]:[Billed Month]],"="&amp;billedYears[[#Headers],[May]]))</f>
        <v>#N/A</v>
      </c>
      <c r="Q24" s="28" t="e">
        <f ca="1">IF(SUMIFS(BillData[[Consumption Units (kWh)]:[Consumption Units (kWh)]],BillData[[Billed Year]:[Billed Year]],"="&amp;billedYears[[#This Row],[Years]:[Years]],BillData[[Billed Month]:[Billed Month]],"="&amp;billedYears[[#Headers],[June]])=0,#N/A,SUMIFS(BillData[[Consumption Units (kWh)]:[Consumption Units (kWh)]],BillData[[Billed Year]:[Billed Year]],"="&amp;billedYears[[#This Row],[Years]:[Years]],BillData[[Billed Month]:[Billed Month]],"="&amp;billedYears[[#Headers],[June]]))</f>
        <v>#N/A</v>
      </c>
    </row>
    <row r="25" spans="1:17" x14ac:dyDescent="0.2">
      <c r="A25" t="s">
        <v>18</v>
      </c>
      <c r="E25" t="str">
        <f ca="1">IF(INDIRECT(ADDRESS(ROW()-1,COLUMN()))="Years",MIN(BillData[Billed Year]),IF(MIN(BillData[Billed Year])+ROW()-ROW($C$23)&lt;=MAX(BillData[Billed Year]),MIN(BillData[Billed Year])+ROW()-ROW($C$23),""))</f>
        <v/>
      </c>
      <c r="F25" s="28" t="e">
        <f ca="1">IF(SUMIFS(BillData[[Consumption Units (kWh)]:[Consumption Units (kWh)]],BillData[[Billed Year]:[Billed Year]],"="&amp;billedYears[[#This Row],[Years]:[Years]],BillData[[Billed Month]:[Billed Month]],"="&amp;billedYears[[#Headers],[July]])=0,#N/A,SUMIFS(BillData[[Consumption Units (kWh)]:[Consumption Units (kWh)]],BillData[[Billed Year]:[Billed Year]],"="&amp;billedYears[[#This Row],[Years]:[Years]],BillData[[Billed Month]:[Billed Month]],"="&amp;billedYears[[#Headers],[July]]))</f>
        <v>#N/A</v>
      </c>
      <c r="G25" s="28" t="e">
        <f ca="1">IF(SUMIFS(BillData[[Consumption Units (kWh)]:[Consumption Units (kWh)]],BillData[[Billed Year]:[Billed Year]],"="&amp;billedYears[[#This Row],[Years]:[Years]],BillData[[Billed Month]:[Billed Month]],"="&amp;billedYears[[#Headers],[August]])=0,#N/A,SUMIFS(BillData[[Consumption Units (kWh)]:[Consumption Units (kWh)]],BillData[[Billed Year]:[Billed Year]],"="&amp;billedYears[[#This Row],[Years]:[Years]],BillData[[Billed Month]:[Billed Month]],"="&amp;billedYears[[#Headers],[August]]))</f>
        <v>#N/A</v>
      </c>
      <c r="H25" s="28" t="e">
        <f ca="1">IF(SUMIFS(BillData[[Consumption Units (kWh)]:[Consumption Units (kWh)]],BillData[[Billed Year]:[Billed Year]],"="&amp;billedYears[[#This Row],[Years]:[Years]],BillData[[Billed Month]:[Billed Month]],"="&amp;billedYears[[#Headers],[September]])=0,#N/A,SUMIFS(BillData[[Consumption Units (kWh)]:[Consumption Units (kWh)]],BillData[[Billed Year]:[Billed Year]],"="&amp;billedYears[[#This Row],[Years]:[Years]],BillData[[Billed Month]:[Billed Month]],"="&amp;billedYears[[#Headers],[September]]))</f>
        <v>#N/A</v>
      </c>
      <c r="I25" s="28" t="e">
        <f ca="1">IF(SUMIFS(BillData[[Consumption Units (kWh)]:[Consumption Units (kWh)]],BillData[[Billed Year]:[Billed Year]],"="&amp;billedYears[[#This Row],[Years]:[Years]],BillData[[Billed Month]:[Billed Month]],"="&amp;billedYears[[#Headers],[October]])=0,#N/A,SUMIFS(BillData[[Consumption Units (kWh)]:[Consumption Units (kWh)]],BillData[[Billed Year]:[Billed Year]],"="&amp;billedYears[[#This Row],[Years]:[Years]],BillData[[Billed Month]:[Billed Month]],"="&amp;billedYears[[#Headers],[October]]))</f>
        <v>#N/A</v>
      </c>
      <c r="J25" s="28" t="e">
        <f ca="1">IF(SUMIFS(BillData[[Consumption Units (kWh)]:[Consumption Units (kWh)]],BillData[[Billed Year]:[Billed Year]],"="&amp;billedYears[[#This Row],[Years]:[Years]],BillData[[Billed Month]:[Billed Month]],"="&amp;billedYears[[#Headers],[November]])=0,#N/A,SUMIFS(BillData[[Consumption Units (kWh)]:[Consumption Units (kWh)]],BillData[[Billed Year]:[Billed Year]],"="&amp;billedYears[[#This Row],[Years]:[Years]],BillData[[Billed Month]:[Billed Month]],"="&amp;billedYears[[#Headers],[November]]))</f>
        <v>#N/A</v>
      </c>
      <c r="K25" s="28" t="e">
        <f ca="1">IF(SUMIFS(BillData[[Consumption Units (kWh)]:[Consumption Units (kWh)]],BillData[[Billed Year]:[Billed Year]],"="&amp;billedYears[[#This Row],[Years]:[Years]],BillData[[Billed Month]:[Billed Month]],"="&amp;billedYears[[#Headers],[December]])=0,#N/A,SUMIFS(BillData[[Consumption Units (kWh)]:[Consumption Units (kWh)]],BillData[[Billed Year]:[Billed Year]],"="&amp;billedYears[[#This Row],[Years]:[Years]],BillData[[Billed Month]:[Billed Month]],"="&amp;billedYears[[#Headers],[December]]))</f>
        <v>#N/A</v>
      </c>
      <c r="L25" s="28" t="e">
        <f ca="1">IF(SUMIFS(BillData[[Consumption Units (kWh)]:[Consumption Units (kWh)]],BillData[[Billed Year]:[Billed Year]],"="&amp;billedYears[[#This Row],[Years]:[Years]],BillData[[Billed Month]:[Billed Month]],"="&amp;billedYears[[#Headers],[January]])=0,#N/A,SUMIFS(BillData[[Consumption Units (kWh)]:[Consumption Units (kWh)]],BillData[[Billed Year]:[Billed Year]],"="&amp;billedYears[[#This Row],[Years]:[Years]],BillData[[Billed Month]:[Billed Month]],"="&amp;billedYears[[#Headers],[January]]))</f>
        <v>#N/A</v>
      </c>
      <c r="M25" s="28" t="e">
        <f ca="1">IF(SUMIFS(BillData[[Consumption Units (kWh)]:[Consumption Units (kWh)]],BillData[[Billed Year]:[Billed Year]],"="&amp;billedYears[[#This Row],[Years]:[Years]],BillData[[Billed Month]:[Billed Month]],"="&amp;billedYears[[#Headers],[February]])=0,#N/A,SUMIFS(BillData[[Consumption Units (kWh)]:[Consumption Units (kWh)]],BillData[[Billed Year]:[Billed Year]],"="&amp;billedYears[[#This Row],[Years]:[Years]],BillData[[Billed Month]:[Billed Month]],"="&amp;billedYears[[#Headers],[February]]))</f>
        <v>#N/A</v>
      </c>
      <c r="N25" s="28" t="e">
        <f ca="1">IF(SUMIFS(BillData[[Consumption Units (kWh)]:[Consumption Units (kWh)]],BillData[[Billed Year]:[Billed Year]],"="&amp;billedYears[[#This Row],[Years]:[Years]],BillData[[Billed Month]:[Billed Month]],"="&amp;billedYears[[#Headers],[March]])=0,#N/A,SUMIFS(BillData[[Consumption Units (kWh)]:[Consumption Units (kWh)]],BillData[[Billed Year]:[Billed Year]],"="&amp;billedYears[[#This Row],[Years]:[Years]],BillData[[Billed Month]:[Billed Month]],"="&amp;billedYears[[#Headers],[March]]))</f>
        <v>#N/A</v>
      </c>
      <c r="O25" s="28" t="e">
        <f ca="1">IF(SUMIFS(BillData[[Consumption Units (kWh)]:[Consumption Units (kWh)]],BillData[[Billed Year]:[Billed Year]],"="&amp;billedYears[[#This Row],[Years]:[Years]],BillData[[Billed Month]:[Billed Month]],"="&amp;billedYears[[#Headers],[April]])=0,#N/A,SUMIFS(BillData[[Consumption Units (kWh)]:[Consumption Units (kWh)]],BillData[[Billed Year]:[Billed Year]],"="&amp;billedYears[[#This Row],[Years]:[Years]],BillData[[Billed Month]:[Billed Month]],"="&amp;billedYears[[#Headers],[April]]))</f>
        <v>#N/A</v>
      </c>
      <c r="P25" s="28" t="e">
        <f ca="1">IF(SUMIFS(BillData[[Consumption Units (kWh)]:[Consumption Units (kWh)]],BillData[[Billed Year]:[Billed Year]],"="&amp;billedYears[[#This Row],[Years]:[Years]],BillData[[Billed Month]:[Billed Month]],"="&amp;billedYears[[#Headers],[May]])=0,#N/A,SUMIFS(BillData[[Consumption Units (kWh)]:[Consumption Units (kWh)]],BillData[[Billed Year]:[Billed Year]],"="&amp;billedYears[[#This Row],[Years]:[Years]],BillData[[Billed Month]:[Billed Month]],"="&amp;billedYears[[#Headers],[May]]))</f>
        <v>#N/A</v>
      </c>
      <c r="Q25" s="28" t="e">
        <f ca="1">IF(SUMIFS(BillData[[Consumption Units (kWh)]:[Consumption Units (kWh)]],BillData[[Billed Year]:[Billed Year]],"="&amp;billedYears[[#This Row],[Years]:[Years]],BillData[[Billed Month]:[Billed Month]],"="&amp;billedYears[[#Headers],[June]])=0,#N/A,SUMIFS(BillData[[Consumption Units (kWh)]:[Consumption Units (kWh)]],BillData[[Billed Year]:[Billed Year]],"="&amp;billedYears[[#This Row],[Years]:[Years]],BillData[[Billed Month]:[Billed Month]],"="&amp;billedYears[[#Headers],[June]]))</f>
        <v>#N/A</v>
      </c>
    </row>
    <row r="26" spans="1:17" x14ac:dyDescent="0.2">
      <c r="A26" t="s">
        <v>19</v>
      </c>
      <c r="C26" t="s">
        <v>68</v>
      </c>
      <c r="E26" t="str">
        <f ca="1">IF(INDIRECT(ADDRESS(ROW()-1,COLUMN()))="Years",MIN(BillData[Billed Year]),IF(MIN(BillData[Billed Year])+ROW()-ROW($C$23)&lt;=MAX(BillData[Billed Year]),MIN(BillData[Billed Year])+ROW()-ROW($C$23),""))</f>
        <v/>
      </c>
      <c r="F26" s="28" t="e">
        <f ca="1">IF(SUMIFS(BillData[[Consumption Units (kWh)]:[Consumption Units (kWh)]],BillData[[Billed Year]:[Billed Year]],"="&amp;billedYears[[#This Row],[Years]:[Years]],BillData[[Billed Month]:[Billed Month]],"="&amp;billedYears[[#Headers],[July]])=0,#N/A,SUMIFS(BillData[[Consumption Units (kWh)]:[Consumption Units (kWh)]],BillData[[Billed Year]:[Billed Year]],"="&amp;billedYears[[#This Row],[Years]:[Years]],BillData[[Billed Month]:[Billed Month]],"="&amp;billedYears[[#Headers],[July]]))</f>
        <v>#N/A</v>
      </c>
      <c r="G26" s="28" t="e">
        <f ca="1">IF(SUMIFS(BillData[[Consumption Units (kWh)]:[Consumption Units (kWh)]],BillData[[Billed Year]:[Billed Year]],"="&amp;billedYears[[#This Row],[Years]:[Years]],BillData[[Billed Month]:[Billed Month]],"="&amp;billedYears[[#Headers],[August]])=0,#N/A,SUMIFS(BillData[[Consumption Units (kWh)]:[Consumption Units (kWh)]],BillData[[Billed Year]:[Billed Year]],"="&amp;billedYears[[#This Row],[Years]:[Years]],BillData[[Billed Month]:[Billed Month]],"="&amp;billedYears[[#Headers],[August]]))</f>
        <v>#N/A</v>
      </c>
      <c r="H26" s="28" t="e">
        <f ca="1">IF(SUMIFS(BillData[[Consumption Units (kWh)]:[Consumption Units (kWh)]],BillData[[Billed Year]:[Billed Year]],"="&amp;billedYears[[#This Row],[Years]:[Years]],BillData[[Billed Month]:[Billed Month]],"="&amp;billedYears[[#Headers],[September]])=0,#N/A,SUMIFS(BillData[[Consumption Units (kWh)]:[Consumption Units (kWh)]],BillData[[Billed Year]:[Billed Year]],"="&amp;billedYears[[#This Row],[Years]:[Years]],BillData[[Billed Month]:[Billed Month]],"="&amp;billedYears[[#Headers],[September]]))</f>
        <v>#N/A</v>
      </c>
      <c r="I26" s="28" t="e">
        <f ca="1">IF(SUMIFS(BillData[[Consumption Units (kWh)]:[Consumption Units (kWh)]],BillData[[Billed Year]:[Billed Year]],"="&amp;billedYears[[#This Row],[Years]:[Years]],BillData[[Billed Month]:[Billed Month]],"="&amp;billedYears[[#Headers],[October]])=0,#N/A,SUMIFS(BillData[[Consumption Units (kWh)]:[Consumption Units (kWh)]],BillData[[Billed Year]:[Billed Year]],"="&amp;billedYears[[#This Row],[Years]:[Years]],BillData[[Billed Month]:[Billed Month]],"="&amp;billedYears[[#Headers],[October]]))</f>
        <v>#N/A</v>
      </c>
      <c r="J26" s="28" t="e">
        <f ca="1">IF(SUMIFS(BillData[[Consumption Units (kWh)]:[Consumption Units (kWh)]],BillData[[Billed Year]:[Billed Year]],"="&amp;billedYears[[#This Row],[Years]:[Years]],BillData[[Billed Month]:[Billed Month]],"="&amp;billedYears[[#Headers],[November]])=0,#N/A,SUMIFS(BillData[[Consumption Units (kWh)]:[Consumption Units (kWh)]],BillData[[Billed Year]:[Billed Year]],"="&amp;billedYears[[#This Row],[Years]:[Years]],BillData[[Billed Month]:[Billed Month]],"="&amp;billedYears[[#Headers],[November]]))</f>
        <v>#N/A</v>
      </c>
      <c r="K26" s="28" t="e">
        <f ca="1">IF(SUMIFS(BillData[[Consumption Units (kWh)]:[Consumption Units (kWh)]],BillData[[Billed Year]:[Billed Year]],"="&amp;billedYears[[#This Row],[Years]:[Years]],BillData[[Billed Month]:[Billed Month]],"="&amp;billedYears[[#Headers],[December]])=0,#N/A,SUMIFS(BillData[[Consumption Units (kWh)]:[Consumption Units (kWh)]],BillData[[Billed Year]:[Billed Year]],"="&amp;billedYears[[#This Row],[Years]:[Years]],BillData[[Billed Month]:[Billed Month]],"="&amp;billedYears[[#Headers],[December]]))</f>
        <v>#N/A</v>
      </c>
      <c r="L26" s="28" t="e">
        <f ca="1">IF(SUMIFS(BillData[[Consumption Units (kWh)]:[Consumption Units (kWh)]],BillData[[Billed Year]:[Billed Year]],"="&amp;billedYears[[#This Row],[Years]:[Years]],BillData[[Billed Month]:[Billed Month]],"="&amp;billedYears[[#Headers],[January]])=0,#N/A,SUMIFS(BillData[[Consumption Units (kWh)]:[Consumption Units (kWh)]],BillData[[Billed Year]:[Billed Year]],"="&amp;billedYears[[#This Row],[Years]:[Years]],BillData[[Billed Month]:[Billed Month]],"="&amp;billedYears[[#Headers],[January]]))</f>
        <v>#N/A</v>
      </c>
      <c r="M26" s="28" t="e">
        <f ca="1">IF(SUMIFS(BillData[[Consumption Units (kWh)]:[Consumption Units (kWh)]],BillData[[Billed Year]:[Billed Year]],"="&amp;billedYears[[#This Row],[Years]:[Years]],BillData[[Billed Month]:[Billed Month]],"="&amp;billedYears[[#Headers],[February]])=0,#N/A,SUMIFS(BillData[[Consumption Units (kWh)]:[Consumption Units (kWh)]],BillData[[Billed Year]:[Billed Year]],"="&amp;billedYears[[#This Row],[Years]:[Years]],BillData[[Billed Month]:[Billed Month]],"="&amp;billedYears[[#Headers],[February]]))</f>
        <v>#N/A</v>
      </c>
      <c r="N26" s="28" t="e">
        <f ca="1">IF(SUMIFS(BillData[[Consumption Units (kWh)]:[Consumption Units (kWh)]],BillData[[Billed Year]:[Billed Year]],"="&amp;billedYears[[#This Row],[Years]:[Years]],BillData[[Billed Month]:[Billed Month]],"="&amp;billedYears[[#Headers],[March]])=0,#N/A,SUMIFS(BillData[[Consumption Units (kWh)]:[Consumption Units (kWh)]],BillData[[Billed Year]:[Billed Year]],"="&amp;billedYears[[#This Row],[Years]:[Years]],BillData[[Billed Month]:[Billed Month]],"="&amp;billedYears[[#Headers],[March]]))</f>
        <v>#N/A</v>
      </c>
      <c r="O26" s="28" t="e">
        <f ca="1">IF(SUMIFS(BillData[[Consumption Units (kWh)]:[Consumption Units (kWh)]],BillData[[Billed Year]:[Billed Year]],"="&amp;billedYears[[#This Row],[Years]:[Years]],BillData[[Billed Month]:[Billed Month]],"="&amp;billedYears[[#Headers],[April]])=0,#N/A,SUMIFS(BillData[[Consumption Units (kWh)]:[Consumption Units (kWh)]],BillData[[Billed Year]:[Billed Year]],"="&amp;billedYears[[#This Row],[Years]:[Years]],BillData[[Billed Month]:[Billed Month]],"="&amp;billedYears[[#Headers],[April]]))</f>
        <v>#N/A</v>
      </c>
      <c r="P26" s="28" t="e">
        <f ca="1">IF(SUMIFS(BillData[[Consumption Units (kWh)]:[Consumption Units (kWh)]],BillData[[Billed Year]:[Billed Year]],"="&amp;billedYears[[#This Row],[Years]:[Years]],BillData[[Billed Month]:[Billed Month]],"="&amp;billedYears[[#Headers],[May]])=0,#N/A,SUMIFS(BillData[[Consumption Units (kWh)]:[Consumption Units (kWh)]],BillData[[Billed Year]:[Billed Year]],"="&amp;billedYears[[#This Row],[Years]:[Years]],BillData[[Billed Month]:[Billed Month]],"="&amp;billedYears[[#Headers],[May]]))</f>
        <v>#N/A</v>
      </c>
      <c r="Q26" s="28" t="e">
        <f ca="1">IF(SUMIFS(BillData[[Consumption Units (kWh)]:[Consumption Units (kWh)]],BillData[[Billed Year]:[Billed Year]],"="&amp;billedYears[[#This Row],[Years]:[Years]],BillData[[Billed Month]:[Billed Month]],"="&amp;billedYears[[#Headers],[June]])=0,#N/A,SUMIFS(BillData[[Consumption Units (kWh)]:[Consumption Units (kWh)]],BillData[[Billed Year]:[Billed Year]],"="&amp;billedYears[[#This Row],[Years]:[Years]],BillData[[Billed Month]:[Billed Month]],"="&amp;billedYears[[#Headers],[June]]))</f>
        <v>#N/A</v>
      </c>
    </row>
    <row r="27" spans="1:17" x14ac:dyDescent="0.2">
      <c r="A27" t="s">
        <v>20</v>
      </c>
      <c r="C27">
        <f ca="1">COUNTIF(billedYears[[July]:[June]],"&lt;&gt;#N/A")</f>
        <v>0</v>
      </c>
      <c r="E27" t="str">
        <f ca="1">IF(INDIRECT(ADDRESS(ROW()-1,COLUMN()))="Years",MIN(BillData[Billed Year]),IF(MIN(BillData[Billed Year])+ROW()-ROW($C$23)&lt;=MAX(BillData[Billed Year]),MIN(BillData[Billed Year])+ROW()-ROW($C$23),""))</f>
        <v/>
      </c>
      <c r="F27" s="28" t="e">
        <f ca="1">IF(SUMIFS(BillData[[Consumption Units (kWh)]:[Consumption Units (kWh)]],BillData[[Billed Year]:[Billed Year]],"="&amp;billedYears[[#This Row],[Years]:[Years]],BillData[[Billed Month]:[Billed Month]],"="&amp;billedYears[[#Headers],[July]])=0,#N/A,SUMIFS(BillData[[Consumption Units (kWh)]:[Consumption Units (kWh)]],BillData[[Billed Year]:[Billed Year]],"="&amp;billedYears[[#This Row],[Years]:[Years]],BillData[[Billed Month]:[Billed Month]],"="&amp;billedYears[[#Headers],[July]]))</f>
        <v>#N/A</v>
      </c>
      <c r="G27" s="28" t="e">
        <f ca="1">IF(SUMIFS(BillData[[Consumption Units (kWh)]:[Consumption Units (kWh)]],BillData[[Billed Year]:[Billed Year]],"="&amp;billedYears[[#This Row],[Years]:[Years]],BillData[[Billed Month]:[Billed Month]],"="&amp;billedYears[[#Headers],[August]])=0,#N/A,SUMIFS(BillData[[Consumption Units (kWh)]:[Consumption Units (kWh)]],BillData[[Billed Year]:[Billed Year]],"="&amp;billedYears[[#This Row],[Years]:[Years]],BillData[[Billed Month]:[Billed Month]],"="&amp;billedYears[[#Headers],[August]]))</f>
        <v>#N/A</v>
      </c>
      <c r="H27" s="28" t="e">
        <f ca="1">IF(SUMIFS(BillData[[Consumption Units (kWh)]:[Consumption Units (kWh)]],BillData[[Billed Year]:[Billed Year]],"="&amp;billedYears[[#This Row],[Years]:[Years]],BillData[[Billed Month]:[Billed Month]],"="&amp;billedYears[[#Headers],[September]])=0,#N/A,SUMIFS(BillData[[Consumption Units (kWh)]:[Consumption Units (kWh)]],BillData[[Billed Year]:[Billed Year]],"="&amp;billedYears[[#This Row],[Years]:[Years]],BillData[[Billed Month]:[Billed Month]],"="&amp;billedYears[[#Headers],[September]]))</f>
        <v>#N/A</v>
      </c>
      <c r="I27" s="28" t="e">
        <f ca="1">IF(SUMIFS(BillData[[Consumption Units (kWh)]:[Consumption Units (kWh)]],BillData[[Billed Year]:[Billed Year]],"="&amp;billedYears[[#This Row],[Years]:[Years]],BillData[[Billed Month]:[Billed Month]],"="&amp;billedYears[[#Headers],[October]])=0,#N/A,SUMIFS(BillData[[Consumption Units (kWh)]:[Consumption Units (kWh)]],BillData[[Billed Year]:[Billed Year]],"="&amp;billedYears[[#This Row],[Years]:[Years]],BillData[[Billed Month]:[Billed Month]],"="&amp;billedYears[[#Headers],[October]]))</f>
        <v>#N/A</v>
      </c>
      <c r="J27" s="28" t="e">
        <f ca="1">IF(SUMIFS(BillData[[Consumption Units (kWh)]:[Consumption Units (kWh)]],BillData[[Billed Year]:[Billed Year]],"="&amp;billedYears[[#This Row],[Years]:[Years]],BillData[[Billed Month]:[Billed Month]],"="&amp;billedYears[[#Headers],[November]])=0,#N/A,SUMIFS(BillData[[Consumption Units (kWh)]:[Consumption Units (kWh)]],BillData[[Billed Year]:[Billed Year]],"="&amp;billedYears[[#This Row],[Years]:[Years]],BillData[[Billed Month]:[Billed Month]],"="&amp;billedYears[[#Headers],[November]]))</f>
        <v>#N/A</v>
      </c>
      <c r="K27" s="28" t="e">
        <f ca="1">IF(SUMIFS(BillData[[Consumption Units (kWh)]:[Consumption Units (kWh)]],BillData[[Billed Year]:[Billed Year]],"="&amp;billedYears[[#This Row],[Years]:[Years]],BillData[[Billed Month]:[Billed Month]],"="&amp;billedYears[[#Headers],[December]])=0,#N/A,SUMIFS(BillData[[Consumption Units (kWh)]:[Consumption Units (kWh)]],BillData[[Billed Year]:[Billed Year]],"="&amp;billedYears[[#This Row],[Years]:[Years]],BillData[[Billed Month]:[Billed Month]],"="&amp;billedYears[[#Headers],[December]]))</f>
        <v>#N/A</v>
      </c>
      <c r="L27" s="28" t="e">
        <f ca="1">IF(SUMIFS(BillData[[Consumption Units (kWh)]:[Consumption Units (kWh)]],BillData[[Billed Year]:[Billed Year]],"="&amp;billedYears[[#This Row],[Years]:[Years]],BillData[[Billed Month]:[Billed Month]],"="&amp;billedYears[[#Headers],[January]])=0,#N/A,SUMIFS(BillData[[Consumption Units (kWh)]:[Consumption Units (kWh)]],BillData[[Billed Year]:[Billed Year]],"="&amp;billedYears[[#This Row],[Years]:[Years]],BillData[[Billed Month]:[Billed Month]],"="&amp;billedYears[[#Headers],[January]]))</f>
        <v>#N/A</v>
      </c>
      <c r="M27" s="28" t="e">
        <f ca="1">IF(SUMIFS(BillData[[Consumption Units (kWh)]:[Consumption Units (kWh)]],BillData[[Billed Year]:[Billed Year]],"="&amp;billedYears[[#This Row],[Years]:[Years]],BillData[[Billed Month]:[Billed Month]],"="&amp;billedYears[[#Headers],[February]])=0,#N/A,SUMIFS(BillData[[Consumption Units (kWh)]:[Consumption Units (kWh)]],BillData[[Billed Year]:[Billed Year]],"="&amp;billedYears[[#This Row],[Years]:[Years]],BillData[[Billed Month]:[Billed Month]],"="&amp;billedYears[[#Headers],[February]]))</f>
        <v>#N/A</v>
      </c>
      <c r="N27" s="28" t="e">
        <f ca="1">IF(SUMIFS(BillData[[Consumption Units (kWh)]:[Consumption Units (kWh)]],BillData[[Billed Year]:[Billed Year]],"="&amp;billedYears[[#This Row],[Years]:[Years]],BillData[[Billed Month]:[Billed Month]],"="&amp;billedYears[[#Headers],[March]])=0,#N/A,SUMIFS(BillData[[Consumption Units (kWh)]:[Consumption Units (kWh)]],BillData[[Billed Year]:[Billed Year]],"="&amp;billedYears[[#This Row],[Years]:[Years]],BillData[[Billed Month]:[Billed Month]],"="&amp;billedYears[[#Headers],[March]]))</f>
        <v>#N/A</v>
      </c>
      <c r="O27" s="28" t="e">
        <f ca="1">IF(SUMIFS(BillData[[Consumption Units (kWh)]:[Consumption Units (kWh)]],BillData[[Billed Year]:[Billed Year]],"="&amp;billedYears[[#This Row],[Years]:[Years]],BillData[[Billed Month]:[Billed Month]],"="&amp;billedYears[[#Headers],[April]])=0,#N/A,SUMIFS(BillData[[Consumption Units (kWh)]:[Consumption Units (kWh)]],BillData[[Billed Year]:[Billed Year]],"="&amp;billedYears[[#This Row],[Years]:[Years]],BillData[[Billed Month]:[Billed Month]],"="&amp;billedYears[[#Headers],[April]]))</f>
        <v>#N/A</v>
      </c>
      <c r="P27" s="28" t="e">
        <f ca="1">IF(SUMIFS(BillData[[Consumption Units (kWh)]:[Consumption Units (kWh)]],BillData[[Billed Year]:[Billed Year]],"="&amp;billedYears[[#This Row],[Years]:[Years]],BillData[[Billed Month]:[Billed Month]],"="&amp;billedYears[[#Headers],[May]])=0,#N/A,SUMIFS(BillData[[Consumption Units (kWh)]:[Consumption Units (kWh)]],BillData[[Billed Year]:[Billed Year]],"="&amp;billedYears[[#This Row],[Years]:[Years]],BillData[[Billed Month]:[Billed Month]],"="&amp;billedYears[[#Headers],[May]]))</f>
        <v>#N/A</v>
      </c>
      <c r="Q27" s="28" t="e">
        <f ca="1">IF(SUMIFS(BillData[[Consumption Units (kWh)]:[Consumption Units (kWh)]],BillData[[Billed Year]:[Billed Year]],"="&amp;billedYears[[#This Row],[Years]:[Years]],BillData[[Billed Month]:[Billed Month]],"="&amp;billedYears[[#Headers],[June]])=0,#N/A,SUMIFS(BillData[[Consumption Units (kWh)]:[Consumption Units (kWh)]],BillData[[Billed Year]:[Billed Year]],"="&amp;billedYears[[#This Row],[Years]:[Years]],BillData[[Billed Month]:[Billed Month]],"="&amp;billedYears[[#Headers],[June]]))</f>
        <v>#N/A</v>
      </c>
    </row>
    <row r="28" spans="1:17" x14ac:dyDescent="0.2">
      <c r="A28" t="s">
        <v>21</v>
      </c>
      <c r="E28" t="str">
        <f ca="1">IF(INDIRECT(ADDRESS(ROW()-1,COLUMN()))="Years",MIN(BillData[Billed Year]),IF(MIN(BillData[Billed Year])+ROW()-ROW($C$23)&lt;=MAX(BillData[Billed Year]),MIN(BillData[Billed Year])+ROW()-ROW($C$23),""))</f>
        <v/>
      </c>
      <c r="F28" s="28" t="e">
        <f ca="1">IF(SUMIFS(BillData[[Consumption Units (kWh)]:[Consumption Units (kWh)]],BillData[[Billed Year]:[Billed Year]],"="&amp;billedYears[[#This Row],[Years]:[Years]],BillData[[Billed Month]:[Billed Month]],"="&amp;billedYears[[#Headers],[July]])=0,#N/A,SUMIFS(BillData[[Consumption Units (kWh)]:[Consumption Units (kWh)]],BillData[[Billed Year]:[Billed Year]],"="&amp;billedYears[[#This Row],[Years]:[Years]],BillData[[Billed Month]:[Billed Month]],"="&amp;billedYears[[#Headers],[July]]))</f>
        <v>#N/A</v>
      </c>
      <c r="G28" s="28" t="e">
        <f ca="1">IF(SUMIFS(BillData[[Consumption Units (kWh)]:[Consumption Units (kWh)]],BillData[[Billed Year]:[Billed Year]],"="&amp;billedYears[[#This Row],[Years]:[Years]],BillData[[Billed Month]:[Billed Month]],"="&amp;billedYears[[#Headers],[August]])=0,#N/A,SUMIFS(BillData[[Consumption Units (kWh)]:[Consumption Units (kWh)]],BillData[[Billed Year]:[Billed Year]],"="&amp;billedYears[[#This Row],[Years]:[Years]],BillData[[Billed Month]:[Billed Month]],"="&amp;billedYears[[#Headers],[August]]))</f>
        <v>#N/A</v>
      </c>
      <c r="H28" s="28" t="e">
        <f ca="1">IF(SUMIFS(BillData[[Consumption Units (kWh)]:[Consumption Units (kWh)]],BillData[[Billed Year]:[Billed Year]],"="&amp;billedYears[[#This Row],[Years]:[Years]],BillData[[Billed Month]:[Billed Month]],"="&amp;billedYears[[#Headers],[September]])=0,#N/A,SUMIFS(BillData[[Consumption Units (kWh)]:[Consumption Units (kWh)]],BillData[[Billed Year]:[Billed Year]],"="&amp;billedYears[[#This Row],[Years]:[Years]],BillData[[Billed Month]:[Billed Month]],"="&amp;billedYears[[#Headers],[September]]))</f>
        <v>#N/A</v>
      </c>
      <c r="I28" s="28" t="e">
        <f ca="1">IF(SUMIFS(BillData[[Consumption Units (kWh)]:[Consumption Units (kWh)]],BillData[[Billed Year]:[Billed Year]],"="&amp;billedYears[[#This Row],[Years]:[Years]],BillData[[Billed Month]:[Billed Month]],"="&amp;billedYears[[#Headers],[October]])=0,#N/A,SUMIFS(BillData[[Consumption Units (kWh)]:[Consumption Units (kWh)]],BillData[[Billed Year]:[Billed Year]],"="&amp;billedYears[[#This Row],[Years]:[Years]],BillData[[Billed Month]:[Billed Month]],"="&amp;billedYears[[#Headers],[October]]))</f>
        <v>#N/A</v>
      </c>
      <c r="J28" s="28" t="e">
        <f ca="1">IF(SUMIFS(BillData[[Consumption Units (kWh)]:[Consumption Units (kWh)]],BillData[[Billed Year]:[Billed Year]],"="&amp;billedYears[[#This Row],[Years]:[Years]],BillData[[Billed Month]:[Billed Month]],"="&amp;billedYears[[#Headers],[November]])=0,#N/A,SUMIFS(BillData[[Consumption Units (kWh)]:[Consumption Units (kWh)]],BillData[[Billed Year]:[Billed Year]],"="&amp;billedYears[[#This Row],[Years]:[Years]],BillData[[Billed Month]:[Billed Month]],"="&amp;billedYears[[#Headers],[November]]))</f>
        <v>#N/A</v>
      </c>
      <c r="K28" s="28" t="e">
        <f ca="1">IF(SUMIFS(BillData[[Consumption Units (kWh)]:[Consumption Units (kWh)]],BillData[[Billed Year]:[Billed Year]],"="&amp;billedYears[[#This Row],[Years]:[Years]],BillData[[Billed Month]:[Billed Month]],"="&amp;billedYears[[#Headers],[December]])=0,#N/A,SUMIFS(BillData[[Consumption Units (kWh)]:[Consumption Units (kWh)]],BillData[[Billed Year]:[Billed Year]],"="&amp;billedYears[[#This Row],[Years]:[Years]],BillData[[Billed Month]:[Billed Month]],"="&amp;billedYears[[#Headers],[December]]))</f>
        <v>#N/A</v>
      </c>
      <c r="L28" s="28" t="e">
        <f ca="1">IF(SUMIFS(BillData[[Consumption Units (kWh)]:[Consumption Units (kWh)]],BillData[[Billed Year]:[Billed Year]],"="&amp;billedYears[[#This Row],[Years]:[Years]],BillData[[Billed Month]:[Billed Month]],"="&amp;billedYears[[#Headers],[January]])=0,#N/A,SUMIFS(BillData[[Consumption Units (kWh)]:[Consumption Units (kWh)]],BillData[[Billed Year]:[Billed Year]],"="&amp;billedYears[[#This Row],[Years]:[Years]],BillData[[Billed Month]:[Billed Month]],"="&amp;billedYears[[#Headers],[January]]))</f>
        <v>#N/A</v>
      </c>
      <c r="M28" s="28" t="e">
        <f ca="1">IF(SUMIFS(BillData[[Consumption Units (kWh)]:[Consumption Units (kWh)]],BillData[[Billed Year]:[Billed Year]],"="&amp;billedYears[[#This Row],[Years]:[Years]],BillData[[Billed Month]:[Billed Month]],"="&amp;billedYears[[#Headers],[February]])=0,#N/A,SUMIFS(BillData[[Consumption Units (kWh)]:[Consumption Units (kWh)]],BillData[[Billed Year]:[Billed Year]],"="&amp;billedYears[[#This Row],[Years]:[Years]],BillData[[Billed Month]:[Billed Month]],"="&amp;billedYears[[#Headers],[February]]))</f>
        <v>#N/A</v>
      </c>
      <c r="N28" s="28" t="e">
        <f ca="1">IF(SUMIFS(BillData[[Consumption Units (kWh)]:[Consumption Units (kWh)]],BillData[[Billed Year]:[Billed Year]],"="&amp;billedYears[[#This Row],[Years]:[Years]],BillData[[Billed Month]:[Billed Month]],"="&amp;billedYears[[#Headers],[March]])=0,#N/A,SUMIFS(BillData[[Consumption Units (kWh)]:[Consumption Units (kWh)]],BillData[[Billed Year]:[Billed Year]],"="&amp;billedYears[[#This Row],[Years]:[Years]],BillData[[Billed Month]:[Billed Month]],"="&amp;billedYears[[#Headers],[March]]))</f>
        <v>#N/A</v>
      </c>
      <c r="O28" s="28" t="e">
        <f ca="1">IF(SUMIFS(BillData[[Consumption Units (kWh)]:[Consumption Units (kWh)]],BillData[[Billed Year]:[Billed Year]],"="&amp;billedYears[[#This Row],[Years]:[Years]],BillData[[Billed Month]:[Billed Month]],"="&amp;billedYears[[#Headers],[April]])=0,#N/A,SUMIFS(BillData[[Consumption Units (kWh)]:[Consumption Units (kWh)]],BillData[[Billed Year]:[Billed Year]],"="&amp;billedYears[[#This Row],[Years]:[Years]],BillData[[Billed Month]:[Billed Month]],"="&amp;billedYears[[#Headers],[April]]))</f>
        <v>#N/A</v>
      </c>
      <c r="P28" s="28" t="e">
        <f ca="1">IF(SUMIFS(BillData[[Consumption Units (kWh)]:[Consumption Units (kWh)]],BillData[[Billed Year]:[Billed Year]],"="&amp;billedYears[[#This Row],[Years]:[Years]],BillData[[Billed Month]:[Billed Month]],"="&amp;billedYears[[#Headers],[May]])=0,#N/A,SUMIFS(BillData[[Consumption Units (kWh)]:[Consumption Units (kWh)]],BillData[[Billed Year]:[Billed Year]],"="&amp;billedYears[[#This Row],[Years]:[Years]],BillData[[Billed Month]:[Billed Month]],"="&amp;billedYears[[#Headers],[May]]))</f>
        <v>#N/A</v>
      </c>
      <c r="Q28" s="28" t="e">
        <f ca="1">IF(SUMIFS(BillData[[Consumption Units (kWh)]:[Consumption Units (kWh)]],BillData[[Billed Year]:[Billed Year]],"="&amp;billedYears[[#This Row],[Years]:[Years]],BillData[[Billed Month]:[Billed Month]],"="&amp;billedYears[[#Headers],[June]])=0,#N/A,SUMIFS(BillData[[Consumption Units (kWh)]:[Consumption Units (kWh)]],BillData[[Billed Year]:[Billed Year]],"="&amp;billedYears[[#This Row],[Years]:[Years]],BillData[[Billed Month]:[Billed Month]],"="&amp;billedYears[[#Headers],[June]]))</f>
        <v>#N/A</v>
      </c>
    </row>
    <row r="29" spans="1:17" x14ac:dyDescent="0.2">
      <c r="A29" t="s">
        <v>10</v>
      </c>
      <c r="C29" t="s">
        <v>70</v>
      </c>
      <c r="E29" t="str">
        <f ca="1">IF(INDIRECT(ADDRESS(ROW()-1,COLUMN()))="Years",MIN(BillData[Billed Year]),IF(MIN(BillData[Billed Year])+ROW()-ROW($C$23)&lt;=MAX(BillData[Billed Year]),MIN(BillData[Billed Year])+ROW()-ROW($C$23),""))</f>
        <v/>
      </c>
      <c r="F29" s="28" t="e">
        <f ca="1">IF(SUMIFS(BillData[[Consumption Units (kWh)]:[Consumption Units (kWh)]],BillData[[Billed Year]:[Billed Year]],"="&amp;billedYears[[#This Row],[Years]:[Years]],BillData[[Billed Month]:[Billed Month]],"="&amp;billedYears[[#Headers],[July]])=0,#N/A,SUMIFS(BillData[[Consumption Units (kWh)]:[Consumption Units (kWh)]],BillData[[Billed Year]:[Billed Year]],"="&amp;billedYears[[#This Row],[Years]:[Years]],BillData[[Billed Month]:[Billed Month]],"="&amp;billedYears[[#Headers],[July]]))</f>
        <v>#N/A</v>
      </c>
      <c r="G29" s="28" t="e">
        <f ca="1">IF(SUMIFS(BillData[[Consumption Units (kWh)]:[Consumption Units (kWh)]],BillData[[Billed Year]:[Billed Year]],"="&amp;billedYears[[#This Row],[Years]:[Years]],BillData[[Billed Month]:[Billed Month]],"="&amp;billedYears[[#Headers],[August]])=0,#N/A,SUMIFS(BillData[[Consumption Units (kWh)]:[Consumption Units (kWh)]],BillData[[Billed Year]:[Billed Year]],"="&amp;billedYears[[#This Row],[Years]:[Years]],BillData[[Billed Month]:[Billed Month]],"="&amp;billedYears[[#Headers],[August]]))</f>
        <v>#N/A</v>
      </c>
      <c r="H29" s="28" t="e">
        <f ca="1">IF(SUMIFS(BillData[[Consumption Units (kWh)]:[Consumption Units (kWh)]],BillData[[Billed Year]:[Billed Year]],"="&amp;billedYears[[#This Row],[Years]:[Years]],BillData[[Billed Month]:[Billed Month]],"="&amp;billedYears[[#Headers],[September]])=0,#N/A,SUMIFS(BillData[[Consumption Units (kWh)]:[Consumption Units (kWh)]],BillData[[Billed Year]:[Billed Year]],"="&amp;billedYears[[#This Row],[Years]:[Years]],BillData[[Billed Month]:[Billed Month]],"="&amp;billedYears[[#Headers],[September]]))</f>
        <v>#N/A</v>
      </c>
      <c r="I29" s="28" t="e">
        <f ca="1">IF(SUMIFS(BillData[[Consumption Units (kWh)]:[Consumption Units (kWh)]],BillData[[Billed Year]:[Billed Year]],"="&amp;billedYears[[#This Row],[Years]:[Years]],BillData[[Billed Month]:[Billed Month]],"="&amp;billedYears[[#Headers],[October]])=0,#N/A,SUMIFS(BillData[[Consumption Units (kWh)]:[Consumption Units (kWh)]],BillData[[Billed Year]:[Billed Year]],"="&amp;billedYears[[#This Row],[Years]:[Years]],BillData[[Billed Month]:[Billed Month]],"="&amp;billedYears[[#Headers],[October]]))</f>
        <v>#N/A</v>
      </c>
      <c r="J29" s="28" t="e">
        <f ca="1">IF(SUMIFS(BillData[[Consumption Units (kWh)]:[Consumption Units (kWh)]],BillData[[Billed Year]:[Billed Year]],"="&amp;billedYears[[#This Row],[Years]:[Years]],BillData[[Billed Month]:[Billed Month]],"="&amp;billedYears[[#Headers],[November]])=0,#N/A,SUMIFS(BillData[[Consumption Units (kWh)]:[Consumption Units (kWh)]],BillData[[Billed Year]:[Billed Year]],"="&amp;billedYears[[#This Row],[Years]:[Years]],BillData[[Billed Month]:[Billed Month]],"="&amp;billedYears[[#Headers],[November]]))</f>
        <v>#N/A</v>
      </c>
      <c r="K29" s="28" t="e">
        <f ca="1">IF(SUMIFS(BillData[[Consumption Units (kWh)]:[Consumption Units (kWh)]],BillData[[Billed Year]:[Billed Year]],"="&amp;billedYears[[#This Row],[Years]:[Years]],BillData[[Billed Month]:[Billed Month]],"="&amp;billedYears[[#Headers],[December]])=0,#N/A,SUMIFS(BillData[[Consumption Units (kWh)]:[Consumption Units (kWh)]],BillData[[Billed Year]:[Billed Year]],"="&amp;billedYears[[#This Row],[Years]:[Years]],BillData[[Billed Month]:[Billed Month]],"="&amp;billedYears[[#Headers],[December]]))</f>
        <v>#N/A</v>
      </c>
      <c r="L29" s="28" t="e">
        <f ca="1">IF(SUMIFS(BillData[[Consumption Units (kWh)]:[Consumption Units (kWh)]],BillData[[Billed Year]:[Billed Year]],"="&amp;billedYears[[#This Row],[Years]:[Years]],BillData[[Billed Month]:[Billed Month]],"="&amp;billedYears[[#Headers],[January]])=0,#N/A,SUMIFS(BillData[[Consumption Units (kWh)]:[Consumption Units (kWh)]],BillData[[Billed Year]:[Billed Year]],"="&amp;billedYears[[#This Row],[Years]:[Years]],BillData[[Billed Month]:[Billed Month]],"="&amp;billedYears[[#Headers],[January]]))</f>
        <v>#N/A</v>
      </c>
      <c r="M29" s="28" t="e">
        <f ca="1">IF(SUMIFS(BillData[[Consumption Units (kWh)]:[Consumption Units (kWh)]],BillData[[Billed Year]:[Billed Year]],"="&amp;billedYears[[#This Row],[Years]:[Years]],BillData[[Billed Month]:[Billed Month]],"="&amp;billedYears[[#Headers],[February]])=0,#N/A,SUMIFS(BillData[[Consumption Units (kWh)]:[Consumption Units (kWh)]],BillData[[Billed Year]:[Billed Year]],"="&amp;billedYears[[#This Row],[Years]:[Years]],BillData[[Billed Month]:[Billed Month]],"="&amp;billedYears[[#Headers],[February]]))</f>
        <v>#N/A</v>
      </c>
      <c r="N29" s="28" t="e">
        <f ca="1">IF(SUMIFS(BillData[[Consumption Units (kWh)]:[Consumption Units (kWh)]],BillData[[Billed Year]:[Billed Year]],"="&amp;billedYears[[#This Row],[Years]:[Years]],BillData[[Billed Month]:[Billed Month]],"="&amp;billedYears[[#Headers],[March]])=0,#N/A,SUMIFS(BillData[[Consumption Units (kWh)]:[Consumption Units (kWh)]],BillData[[Billed Year]:[Billed Year]],"="&amp;billedYears[[#This Row],[Years]:[Years]],BillData[[Billed Month]:[Billed Month]],"="&amp;billedYears[[#Headers],[March]]))</f>
        <v>#N/A</v>
      </c>
      <c r="O29" s="28" t="e">
        <f ca="1">IF(SUMIFS(BillData[[Consumption Units (kWh)]:[Consumption Units (kWh)]],BillData[[Billed Year]:[Billed Year]],"="&amp;billedYears[[#This Row],[Years]:[Years]],BillData[[Billed Month]:[Billed Month]],"="&amp;billedYears[[#Headers],[April]])=0,#N/A,SUMIFS(BillData[[Consumption Units (kWh)]:[Consumption Units (kWh)]],BillData[[Billed Year]:[Billed Year]],"="&amp;billedYears[[#This Row],[Years]:[Years]],BillData[[Billed Month]:[Billed Month]],"="&amp;billedYears[[#Headers],[April]]))</f>
        <v>#N/A</v>
      </c>
      <c r="P29" s="28" t="e">
        <f ca="1">IF(SUMIFS(BillData[[Consumption Units (kWh)]:[Consumption Units (kWh)]],BillData[[Billed Year]:[Billed Year]],"="&amp;billedYears[[#This Row],[Years]:[Years]],BillData[[Billed Month]:[Billed Month]],"="&amp;billedYears[[#Headers],[May]])=0,#N/A,SUMIFS(BillData[[Consumption Units (kWh)]:[Consumption Units (kWh)]],BillData[[Billed Year]:[Billed Year]],"="&amp;billedYears[[#This Row],[Years]:[Years]],BillData[[Billed Month]:[Billed Month]],"="&amp;billedYears[[#Headers],[May]]))</f>
        <v>#N/A</v>
      </c>
      <c r="Q29" s="28" t="e">
        <f ca="1">IF(SUMIFS(BillData[[Consumption Units (kWh)]:[Consumption Units (kWh)]],BillData[[Billed Year]:[Billed Year]],"="&amp;billedYears[[#This Row],[Years]:[Years]],BillData[[Billed Month]:[Billed Month]],"="&amp;billedYears[[#Headers],[June]])=0,#N/A,SUMIFS(BillData[[Consumption Units (kWh)]:[Consumption Units (kWh)]],BillData[[Billed Year]:[Billed Year]],"="&amp;billedYears[[#This Row],[Years]:[Years]],BillData[[Billed Month]:[Billed Month]],"="&amp;billedYears[[#Headers],[June]]))</f>
        <v>#N/A</v>
      </c>
    </row>
    <row r="30" spans="1:17" x14ac:dyDescent="0.2">
      <c r="A30" t="s">
        <v>11</v>
      </c>
      <c r="C30">
        <f ca="1">ROUNDDOWN(_xlfn.MINIFS(billedYears[[July]:[June]],billedYears[[July]:[June]],"&lt;&gt;#N/A"),-1)</f>
        <v>0</v>
      </c>
    </row>
    <row r="31" spans="1:17" x14ac:dyDescent="0.2">
      <c r="A31" t="s">
        <v>12</v>
      </c>
      <c r="C31">
        <f ca="1">ROUNDUP(_xlfn.MAXIFS(billedYears[[July]:[June]],billedYears[[July]:[June]],"&lt;&gt;#N/A"),-1)</f>
        <v>0</v>
      </c>
      <c r="E31" t="s">
        <v>69</v>
      </c>
    </row>
    <row r="32" spans="1:17" x14ac:dyDescent="0.2">
      <c r="A32" t="s">
        <v>13</v>
      </c>
      <c r="E32" t="s">
        <v>48</v>
      </c>
      <c r="F32" t="s">
        <v>10</v>
      </c>
      <c r="G32" t="s">
        <v>11</v>
      </c>
      <c r="H32" t="s">
        <v>12</v>
      </c>
      <c r="I32" t="s">
        <v>13</v>
      </c>
      <c r="J32" t="s">
        <v>14</v>
      </c>
      <c r="K32" t="s">
        <v>15</v>
      </c>
      <c r="L32" t="s">
        <v>16</v>
      </c>
      <c r="M32" t="s">
        <v>17</v>
      </c>
      <c r="N32" t="s">
        <v>18</v>
      </c>
      <c r="O32" t="s">
        <v>19</v>
      </c>
      <c r="P32" t="s">
        <v>20</v>
      </c>
      <c r="Q32" t="s">
        <v>21</v>
      </c>
    </row>
    <row r="33" spans="1:17" x14ac:dyDescent="0.2">
      <c r="A33" t="s">
        <v>14</v>
      </c>
      <c r="E33">
        <f t="shared" ref="E33:E39" ca="1" si="0">E23</f>
        <v>0</v>
      </c>
      <c r="F33" t="e">
        <f ca="1">IFERROR(IF(COUNTIF($F23:$Q23,"&lt;&gt;#N/A")&lt;=1,#N/A,SUMIF($F23:$Q23,"&lt;&gt;#N/A")/COUNTIF($F23:$Q23,"&lt;&gt;#N/A")),#N/A)</f>
        <v>#N/A</v>
      </c>
      <c r="G33" t="e">
        <f t="shared" ref="G33:G39" ca="1" si="1">IFERROR(IF(COUNTIF($F23:$Q23,"&lt;&gt;#N/A")&lt;=1,#N/A,SUMIF($F23:$Q23,"&lt;&gt;#N/A")/COUNTIF($F23:$Q23,"&lt;&gt;#N/A")),#N/A)</f>
        <v>#N/A</v>
      </c>
      <c r="H33" t="e">
        <f t="shared" ref="H33:H39" ca="1" si="2">IFERROR(IF(COUNTIF($F23:$Q23,"&lt;&gt;#N/A")&lt;=1,#N/A,SUMIF($F23:$Q23,"&lt;&gt;#N/A")/COUNTIF($F23:$Q23,"&lt;&gt;#N/A")),#N/A)</f>
        <v>#N/A</v>
      </c>
      <c r="I33" t="e">
        <f t="shared" ref="I33:I39" ca="1" si="3">IFERROR(IF(COUNTIF($F23:$Q23,"&lt;&gt;#N/A")&lt;=1,#N/A,SUMIF($F23:$Q23,"&lt;&gt;#N/A")/COUNTIF($F23:$Q23,"&lt;&gt;#N/A")),#N/A)</f>
        <v>#N/A</v>
      </c>
      <c r="J33" t="e">
        <f t="shared" ref="J33:J39" ca="1" si="4">IFERROR(IF(COUNTIF($F23:$Q23,"&lt;&gt;#N/A")&lt;=1,#N/A,SUMIF($F23:$Q23,"&lt;&gt;#N/A")/COUNTIF($F23:$Q23,"&lt;&gt;#N/A")),#N/A)</f>
        <v>#N/A</v>
      </c>
      <c r="K33" t="e">
        <f t="shared" ref="K33:K39" ca="1" si="5">IFERROR(IF(COUNTIF($F23:$Q23,"&lt;&gt;#N/A")&lt;=1,#N/A,SUMIF($F23:$Q23,"&lt;&gt;#N/A")/COUNTIF($F23:$Q23,"&lt;&gt;#N/A")),#N/A)</f>
        <v>#N/A</v>
      </c>
      <c r="L33" t="e">
        <f t="shared" ref="L33:L39" ca="1" si="6">IFERROR(IF(COUNTIF($F23:$Q23,"&lt;&gt;#N/A")&lt;=1,#N/A,SUMIF($F23:$Q23,"&lt;&gt;#N/A")/COUNTIF($F23:$Q23,"&lt;&gt;#N/A")),#N/A)</f>
        <v>#N/A</v>
      </c>
      <c r="M33" t="e">
        <f t="shared" ref="M33:M39" ca="1" si="7">IFERROR(IF(COUNTIF($F23:$Q23,"&lt;&gt;#N/A")&lt;=1,#N/A,SUMIF($F23:$Q23,"&lt;&gt;#N/A")/COUNTIF($F23:$Q23,"&lt;&gt;#N/A")),#N/A)</f>
        <v>#N/A</v>
      </c>
      <c r="N33" t="e">
        <f t="shared" ref="N33:N39" ca="1" si="8">IFERROR(IF(COUNTIF($F23:$Q23,"&lt;&gt;#N/A")&lt;=1,#N/A,SUMIF($F23:$Q23,"&lt;&gt;#N/A")/COUNTIF($F23:$Q23,"&lt;&gt;#N/A")),#N/A)</f>
        <v>#N/A</v>
      </c>
      <c r="O33" t="e">
        <f t="shared" ref="O33:O39" ca="1" si="9">IFERROR(IF(COUNTIF($F23:$Q23,"&lt;&gt;#N/A")&lt;=1,#N/A,SUMIF($F23:$Q23,"&lt;&gt;#N/A")/COUNTIF($F23:$Q23,"&lt;&gt;#N/A")),#N/A)</f>
        <v>#N/A</v>
      </c>
      <c r="P33" t="e">
        <f t="shared" ref="P33:P39" ca="1" si="10">IFERROR(IF(COUNTIF($F23:$Q23,"&lt;&gt;#N/A")&lt;=1,#N/A,SUMIF($F23:$Q23,"&lt;&gt;#N/A")/COUNTIF($F23:$Q23,"&lt;&gt;#N/A")),#N/A)</f>
        <v>#N/A</v>
      </c>
      <c r="Q33" t="e">
        <f t="shared" ref="Q33:Q39" ca="1" si="11">IFERROR(IF(COUNTIF($F23:$Q23,"&lt;&gt;#N/A")&lt;=1,#N/A,SUMIF($F23:$Q23,"&lt;&gt;#N/A")/COUNTIF($F23:$Q23,"&lt;&gt;#N/A")),#N/A)</f>
        <v>#N/A</v>
      </c>
    </row>
    <row r="34" spans="1:17" x14ac:dyDescent="0.2">
      <c r="A34" t="s">
        <v>15</v>
      </c>
      <c r="E34" t="str">
        <f t="shared" ca="1" si="0"/>
        <v/>
      </c>
      <c r="F34" t="e">
        <f t="shared" ref="F34:F39" ca="1" si="12">IFERROR(IF(COUNTIF($F24:$Q24,"&lt;&gt;#N/A")&lt;=1,#N/A,SUMIF($F24:$Q24,"&lt;&gt;#N/A")/COUNTIF($F24:$Q24,"&lt;&gt;#N/A")),#N/A)</f>
        <v>#N/A</v>
      </c>
      <c r="G34" t="e">
        <f t="shared" ca="1" si="1"/>
        <v>#N/A</v>
      </c>
      <c r="H34" t="e">
        <f t="shared" ca="1" si="2"/>
        <v>#N/A</v>
      </c>
      <c r="I34" t="e">
        <f t="shared" ca="1" si="3"/>
        <v>#N/A</v>
      </c>
      <c r="J34" t="e">
        <f t="shared" ca="1" si="4"/>
        <v>#N/A</v>
      </c>
      <c r="K34" t="e">
        <f t="shared" ca="1" si="5"/>
        <v>#N/A</v>
      </c>
      <c r="L34" t="e">
        <f t="shared" ca="1" si="6"/>
        <v>#N/A</v>
      </c>
      <c r="M34" t="e">
        <f t="shared" ca="1" si="7"/>
        <v>#N/A</v>
      </c>
      <c r="N34" t="e">
        <f t="shared" ca="1" si="8"/>
        <v>#N/A</v>
      </c>
      <c r="O34" t="e">
        <f t="shared" ca="1" si="9"/>
        <v>#N/A</v>
      </c>
      <c r="P34" t="e">
        <f t="shared" ca="1" si="10"/>
        <v>#N/A</v>
      </c>
      <c r="Q34" t="e">
        <f t="shared" ca="1" si="11"/>
        <v>#N/A</v>
      </c>
    </row>
    <row r="35" spans="1:17" x14ac:dyDescent="0.2">
      <c r="E35" t="str">
        <f t="shared" ca="1" si="0"/>
        <v/>
      </c>
      <c r="F35" t="e">
        <f t="shared" ca="1" si="12"/>
        <v>#N/A</v>
      </c>
      <c r="G35" t="e">
        <f t="shared" ca="1" si="1"/>
        <v>#N/A</v>
      </c>
      <c r="H35" t="e">
        <f t="shared" ca="1" si="2"/>
        <v>#N/A</v>
      </c>
      <c r="I35" t="e">
        <f t="shared" ca="1" si="3"/>
        <v>#N/A</v>
      </c>
      <c r="J35" t="e">
        <f t="shared" ca="1" si="4"/>
        <v>#N/A</v>
      </c>
      <c r="K35" t="e">
        <f t="shared" ca="1" si="5"/>
        <v>#N/A</v>
      </c>
      <c r="L35" t="e">
        <f t="shared" ca="1" si="6"/>
        <v>#N/A</v>
      </c>
      <c r="M35" t="e">
        <f t="shared" ca="1" si="7"/>
        <v>#N/A</v>
      </c>
      <c r="N35" t="e">
        <f t="shared" ca="1" si="8"/>
        <v>#N/A</v>
      </c>
      <c r="O35" t="e">
        <f t="shared" ca="1" si="9"/>
        <v>#N/A</v>
      </c>
      <c r="P35" t="e">
        <f t="shared" ca="1" si="10"/>
        <v>#N/A</v>
      </c>
      <c r="Q35" t="e">
        <f t="shared" ca="1" si="11"/>
        <v>#N/A</v>
      </c>
    </row>
    <row r="36" spans="1:17" x14ac:dyDescent="0.2">
      <c r="E36" t="str">
        <f t="shared" ca="1" si="0"/>
        <v/>
      </c>
      <c r="F36" t="e">
        <f t="shared" ca="1" si="12"/>
        <v>#N/A</v>
      </c>
      <c r="G36" t="e">
        <f t="shared" ca="1" si="1"/>
        <v>#N/A</v>
      </c>
      <c r="H36" t="e">
        <f t="shared" ca="1" si="2"/>
        <v>#N/A</v>
      </c>
      <c r="I36" t="e">
        <f t="shared" ca="1" si="3"/>
        <v>#N/A</v>
      </c>
      <c r="J36" t="e">
        <f t="shared" ca="1" si="4"/>
        <v>#N/A</v>
      </c>
      <c r="K36" t="e">
        <f t="shared" ca="1" si="5"/>
        <v>#N/A</v>
      </c>
      <c r="L36" t="e">
        <f t="shared" ca="1" si="6"/>
        <v>#N/A</v>
      </c>
      <c r="M36" t="e">
        <f t="shared" ca="1" si="7"/>
        <v>#N/A</v>
      </c>
      <c r="N36" t="e">
        <f t="shared" ca="1" si="8"/>
        <v>#N/A</v>
      </c>
      <c r="O36" t="e">
        <f t="shared" ca="1" si="9"/>
        <v>#N/A</v>
      </c>
      <c r="P36" t="e">
        <f t="shared" ca="1" si="10"/>
        <v>#N/A</v>
      </c>
      <c r="Q36" t="e">
        <f t="shared" ca="1" si="11"/>
        <v>#N/A</v>
      </c>
    </row>
    <row r="37" spans="1:17" x14ac:dyDescent="0.2">
      <c r="E37" t="str">
        <f t="shared" ca="1" si="0"/>
        <v/>
      </c>
      <c r="F37" t="e">
        <f t="shared" ca="1" si="12"/>
        <v>#N/A</v>
      </c>
      <c r="G37" t="e">
        <f t="shared" ca="1" si="1"/>
        <v>#N/A</v>
      </c>
      <c r="H37" t="e">
        <f t="shared" ca="1" si="2"/>
        <v>#N/A</v>
      </c>
      <c r="I37" t="e">
        <f t="shared" ca="1" si="3"/>
        <v>#N/A</v>
      </c>
      <c r="J37" t="e">
        <f t="shared" ca="1" si="4"/>
        <v>#N/A</v>
      </c>
      <c r="K37" t="e">
        <f t="shared" ca="1" si="5"/>
        <v>#N/A</v>
      </c>
      <c r="L37" t="e">
        <f t="shared" ca="1" si="6"/>
        <v>#N/A</v>
      </c>
      <c r="M37" t="e">
        <f t="shared" ca="1" si="7"/>
        <v>#N/A</v>
      </c>
      <c r="N37" t="e">
        <f t="shared" ca="1" si="8"/>
        <v>#N/A</v>
      </c>
      <c r="O37" t="e">
        <f t="shared" ca="1" si="9"/>
        <v>#N/A</v>
      </c>
      <c r="P37" t="e">
        <f t="shared" ca="1" si="10"/>
        <v>#N/A</v>
      </c>
      <c r="Q37" t="e">
        <f t="shared" ca="1" si="11"/>
        <v>#N/A</v>
      </c>
    </row>
    <row r="38" spans="1:17" x14ac:dyDescent="0.2">
      <c r="E38" t="str">
        <f t="shared" ca="1" si="0"/>
        <v/>
      </c>
      <c r="F38" t="e">
        <f t="shared" ca="1" si="12"/>
        <v>#N/A</v>
      </c>
      <c r="G38" t="e">
        <f t="shared" ca="1" si="1"/>
        <v>#N/A</v>
      </c>
      <c r="H38" t="e">
        <f t="shared" ca="1" si="2"/>
        <v>#N/A</v>
      </c>
      <c r="I38" t="e">
        <f t="shared" ca="1" si="3"/>
        <v>#N/A</v>
      </c>
      <c r="J38" t="e">
        <f t="shared" ca="1" si="4"/>
        <v>#N/A</v>
      </c>
      <c r="K38" t="e">
        <f t="shared" ca="1" si="5"/>
        <v>#N/A</v>
      </c>
      <c r="L38" t="e">
        <f t="shared" ca="1" si="6"/>
        <v>#N/A</v>
      </c>
      <c r="M38" t="e">
        <f t="shared" ca="1" si="7"/>
        <v>#N/A</v>
      </c>
      <c r="N38" t="e">
        <f t="shared" ca="1" si="8"/>
        <v>#N/A</v>
      </c>
      <c r="O38" t="e">
        <f t="shared" ca="1" si="9"/>
        <v>#N/A</v>
      </c>
      <c r="P38" t="e">
        <f t="shared" ca="1" si="10"/>
        <v>#N/A</v>
      </c>
      <c r="Q38" t="e">
        <f t="shared" ca="1" si="11"/>
        <v>#N/A</v>
      </c>
    </row>
    <row r="39" spans="1:17" x14ac:dyDescent="0.2">
      <c r="E39" t="str">
        <f t="shared" ca="1" si="0"/>
        <v/>
      </c>
      <c r="F39" t="e">
        <f t="shared" ca="1" si="12"/>
        <v>#N/A</v>
      </c>
      <c r="G39" t="e">
        <f t="shared" ca="1" si="1"/>
        <v>#N/A</v>
      </c>
      <c r="H39" t="e">
        <f t="shared" ca="1" si="2"/>
        <v>#N/A</v>
      </c>
      <c r="I39" t="e">
        <f t="shared" ca="1" si="3"/>
        <v>#N/A</v>
      </c>
      <c r="J39" t="e">
        <f t="shared" ca="1" si="4"/>
        <v>#N/A</v>
      </c>
      <c r="K39" t="e">
        <f t="shared" ca="1" si="5"/>
        <v>#N/A</v>
      </c>
      <c r="L39" t="e">
        <f t="shared" ca="1" si="6"/>
        <v>#N/A</v>
      </c>
      <c r="M39" t="e">
        <f t="shared" ca="1" si="7"/>
        <v>#N/A</v>
      </c>
      <c r="N39" t="e">
        <f t="shared" ca="1" si="8"/>
        <v>#N/A</v>
      </c>
      <c r="O39" t="e">
        <f t="shared" ca="1" si="9"/>
        <v>#N/A</v>
      </c>
      <c r="P39" t="e">
        <f t="shared" ca="1" si="10"/>
        <v>#N/A</v>
      </c>
      <c r="Q39" t="e">
        <f t="shared" ca="1" si="11"/>
        <v>#N/A</v>
      </c>
    </row>
  </sheetData>
  <sheetProtection algorithmName="SHA-512" hashValue="UKZ+GfQYbgHvGowCpObpbz3b5pbyEKs3Q1fVsHdOvJgYCq9haTURKvx9QsAYcc5/gDArvJbq2g0fmNtitY2Sow==" saltValue="tbLsMKsRbSFdw6UoTyGIOw==" spinCount="100000" sheet="1" objects="1" scenarios="1"/>
  <pageMargins left="0.7" right="0.7" top="0.75" bottom="0.75" header="0.3" footer="0.3"/>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15"/>
  <sheetViews>
    <sheetView workbookViewId="0">
      <selection activeCell="D6" sqref="D6"/>
    </sheetView>
  </sheetViews>
  <sheetFormatPr defaultRowHeight="12.75" x14ac:dyDescent="0.2"/>
  <cols>
    <col min="1" max="1" width="9.85546875" bestFit="1" customWidth="1"/>
    <col min="2" max="2" width="18.28515625" bestFit="1" customWidth="1"/>
  </cols>
  <sheetData>
    <row r="1" spans="1:2" x14ac:dyDescent="0.2">
      <c r="A1" t="s">
        <v>62</v>
      </c>
    </row>
    <row r="3" spans="1:2" x14ac:dyDescent="0.2">
      <c r="A3" t="s">
        <v>63</v>
      </c>
      <c r="B3" t="s">
        <v>64</v>
      </c>
    </row>
    <row r="4" spans="1:2" x14ac:dyDescent="0.2">
      <c r="A4" t="s">
        <v>10</v>
      </c>
      <c r="B4" s="24">
        <f>SUMIF(BillData[Billed Month],A4,BillData[Consumption Units (kWh)])</f>
        <v>0</v>
      </c>
    </row>
    <row r="5" spans="1:2" x14ac:dyDescent="0.2">
      <c r="A5" t="s">
        <v>11</v>
      </c>
      <c r="B5" s="24">
        <f>SUMIF(BillData[Billed Month],A5,BillData[Consumption Units (kWh)])</f>
        <v>0</v>
      </c>
    </row>
    <row r="6" spans="1:2" x14ac:dyDescent="0.2">
      <c r="A6" t="s">
        <v>12</v>
      </c>
      <c r="B6" s="24">
        <f>SUMIF(BillData[Billed Month],A6,BillData[Consumption Units (kWh)])</f>
        <v>0</v>
      </c>
    </row>
    <row r="7" spans="1:2" x14ac:dyDescent="0.2">
      <c r="A7" t="s">
        <v>13</v>
      </c>
      <c r="B7" s="24">
        <f>SUMIF(BillData[Billed Month],A7,BillData[Consumption Units (kWh)])</f>
        <v>0</v>
      </c>
    </row>
    <row r="8" spans="1:2" x14ac:dyDescent="0.2">
      <c r="A8" t="s">
        <v>14</v>
      </c>
      <c r="B8" s="24">
        <f>SUMIF(BillData[Billed Month],A8,BillData[Consumption Units (kWh)])</f>
        <v>0</v>
      </c>
    </row>
    <row r="9" spans="1:2" x14ac:dyDescent="0.2">
      <c r="A9" t="s">
        <v>15</v>
      </c>
      <c r="B9" s="24">
        <f>SUMIF(BillData[Billed Month],A9,BillData[Consumption Units (kWh)])</f>
        <v>0</v>
      </c>
    </row>
    <row r="10" spans="1:2" x14ac:dyDescent="0.2">
      <c r="A10" t="s">
        <v>16</v>
      </c>
      <c r="B10" s="24">
        <f>SUMIF(BillData[Billed Month],A10,BillData[Consumption Units (kWh)])</f>
        <v>0</v>
      </c>
    </row>
    <row r="11" spans="1:2" x14ac:dyDescent="0.2">
      <c r="A11" t="s">
        <v>17</v>
      </c>
      <c r="B11" s="24">
        <f>SUMIF(BillData[Billed Month],A11,BillData[Consumption Units (kWh)])</f>
        <v>0</v>
      </c>
    </row>
    <row r="12" spans="1:2" x14ac:dyDescent="0.2">
      <c r="A12" t="s">
        <v>18</v>
      </c>
      <c r="B12" s="24">
        <f>SUMIF(BillData[Billed Month],A12,BillData[Consumption Units (kWh)])</f>
        <v>0</v>
      </c>
    </row>
    <row r="13" spans="1:2" x14ac:dyDescent="0.2">
      <c r="A13" t="s">
        <v>19</v>
      </c>
      <c r="B13" s="24">
        <f>SUMIF(BillData[Billed Month],A13,BillData[Consumption Units (kWh)])</f>
        <v>0</v>
      </c>
    </row>
    <row r="14" spans="1:2" x14ac:dyDescent="0.2">
      <c r="A14" t="s">
        <v>20</v>
      </c>
      <c r="B14" s="24">
        <f>SUMIF(BillData[Billed Month],A14,BillData[Consumption Units (kWh)])</f>
        <v>0</v>
      </c>
    </row>
    <row r="15" spans="1:2" x14ac:dyDescent="0.2">
      <c r="A15" t="s">
        <v>21</v>
      </c>
      <c r="B15" s="24">
        <f>SUMIF(BillData[Billed Month],A15,BillData[Consumption Units (kWh)])</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1"/>
  <sheetViews>
    <sheetView workbookViewId="0">
      <selection activeCell="A2" sqref="A2"/>
    </sheetView>
  </sheetViews>
  <sheetFormatPr defaultRowHeight="12.75" x14ac:dyDescent="0.2"/>
  <cols>
    <col min="1" max="1" width="13.140625" customWidth="1"/>
    <col min="3" max="3" width="9.140625" customWidth="1"/>
    <col min="4" max="4" width="12.28515625" customWidth="1"/>
    <col min="5" max="5" width="10" customWidth="1"/>
    <col min="6" max="7" width="11.7109375" customWidth="1"/>
    <col min="8" max="8" width="9.85546875" customWidth="1"/>
    <col min="9" max="9" width="10.7109375" customWidth="1"/>
  </cols>
  <sheetData>
    <row r="1" spans="1:13" x14ac:dyDescent="0.2">
      <c r="A1" t="s">
        <v>25</v>
      </c>
      <c r="B1" t="s">
        <v>10</v>
      </c>
      <c r="C1" t="s">
        <v>11</v>
      </c>
      <c r="D1" t="s">
        <v>12</v>
      </c>
      <c r="E1" t="s">
        <v>13</v>
      </c>
      <c r="F1" t="s">
        <v>14</v>
      </c>
      <c r="G1" t="s">
        <v>15</v>
      </c>
      <c r="H1" t="s">
        <v>16</v>
      </c>
      <c r="I1" t="s">
        <v>17</v>
      </c>
      <c r="J1" t="s">
        <v>18</v>
      </c>
      <c r="K1" t="s">
        <v>19</v>
      </c>
      <c r="L1" t="s">
        <v>20</v>
      </c>
      <c r="M1" t="s">
        <v>21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17"/>
  <sheetViews>
    <sheetView workbookViewId="0">
      <selection activeCell="A2" sqref="A2:A17"/>
    </sheetView>
  </sheetViews>
  <sheetFormatPr defaultRowHeight="12.75" x14ac:dyDescent="0.2"/>
  <sheetData>
    <row r="1" spans="1:1" x14ac:dyDescent="0.2">
      <c r="A1" t="s">
        <v>33</v>
      </c>
    </row>
    <row r="2" spans="1:1" x14ac:dyDescent="0.2">
      <c r="A2" t="str">
        <f>IFERROR(INDEX(MeterDetails[Meter No.], MATCH(0, COUNTIF($A$1:A1, MeterDetails[Meter No.]&amp;"") + IF(MeterDetails[Meter No.]="",1,0), 0)), "")</f>
        <v/>
      </c>
    </row>
    <row r="3" spans="1:1" x14ac:dyDescent="0.2">
      <c r="A3" t="str">
        <f>IFERROR(INDEX(MeterDetails[Meter No.], MATCH(0, COUNTIF($A$1:A2, MeterDetails[Meter No.]&amp;"") + IF(MeterDetails[Meter No.]="",1,0), 0)), "")</f>
        <v/>
      </c>
    </row>
    <row r="4" spans="1:1" x14ac:dyDescent="0.2">
      <c r="A4" t="str">
        <f>IFERROR(INDEX(MeterDetails[Meter No.], MATCH(0, COUNTIF($A$1:A3, MeterDetails[Meter No.]&amp;"") + IF(MeterDetails[Meter No.]="",1,0), 0)), "")</f>
        <v/>
      </c>
    </row>
    <row r="5" spans="1:1" x14ac:dyDescent="0.2">
      <c r="A5" t="str">
        <f>IFERROR(INDEX(MeterDetails[Meter No.], MATCH(0, COUNTIF($A$1:A4, MeterDetails[Meter No.]&amp;"") + IF(MeterDetails[Meter No.]="",1,0), 0)), "")</f>
        <v/>
      </c>
    </row>
    <row r="6" spans="1:1" x14ac:dyDescent="0.2">
      <c r="A6" t="str">
        <f>IFERROR(INDEX(MeterDetails[Meter No.], MATCH(0, COUNTIF($A$1:A5, MeterDetails[Meter No.]&amp;"") + IF(MeterDetails[Meter No.]="",1,0), 0)), "")</f>
        <v/>
      </c>
    </row>
    <row r="7" spans="1:1" x14ac:dyDescent="0.2">
      <c r="A7" t="str">
        <f>IFERROR(INDEX(MeterDetails[Meter No.], MATCH(0, COUNTIF($A$1:A6, MeterDetails[Meter No.]&amp;"") + IF(MeterDetails[Meter No.]="",1,0), 0)), "")</f>
        <v/>
      </c>
    </row>
    <row r="8" spans="1:1" x14ac:dyDescent="0.2">
      <c r="A8" t="str">
        <f>IFERROR(INDEX(MeterDetails[Meter No.], MATCH(0, COUNTIF($A$1:A7, MeterDetails[Meter No.]&amp;"") + IF(MeterDetails[Meter No.]="",1,0), 0)), "")</f>
        <v/>
      </c>
    </row>
    <row r="9" spans="1:1" x14ac:dyDescent="0.2">
      <c r="A9" t="str">
        <f>IFERROR(INDEX(MeterDetails[Meter No.], MATCH(0, COUNTIF($A$1:A8, MeterDetails[Meter No.]&amp;"") + IF(MeterDetails[Meter No.]="",1,0), 0)), "")</f>
        <v/>
      </c>
    </row>
    <row r="10" spans="1:1" x14ac:dyDescent="0.2">
      <c r="A10" t="str">
        <f>IFERROR(INDEX(MeterDetails[Meter No.], MATCH(0, COUNTIF($A$1:A9, MeterDetails[Meter No.]&amp;"") + IF(MeterDetails[Meter No.]="",1,0), 0)), "")</f>
        <v/>
      </c>
    </row>
    <row r="11" spans="1:1" x14ac:dyDescent="0.2">
      <c r="A11" t="str">
        <f>IFERROR(INDEX(MeterDetails[Meter No.], MATCH(0, COUNTIF($A$1:A10, MeterDetails[Meter No.]&amp;"") + IF(MeterDetails[Meter No.]="",1,0), 0)), "")</f>
        <v/>
      </c>
    </row>
    <row r="12" spans="1:1" x14ac:dyDescent="0.2">
      <c r="A12" t="str">
        <f>IFERROR(INDEX(MeterDetails[Meter No.], MATCH(0, COUNTIF($A$1:A11, MeterDetails[Meter No.]&amp;"") + IF(MeterDetails[Meter No.]="",1,0), 0)), "")</f>
        <v/>
      </c>
    </row>
    <row r="13" spans="1:1" x14ac:dyDescent="0.2">
      <c r="A13" t="str">
        <f>IFERROR(INDEX(MeterDetails[Meter No.], MATCH(0, COUNTIF($A$1:A12, MeterDetails[Meter No.]&amp;"") + IF(MeterDetails[Meter No.]="",1,0), 0)), "")</f>
        <v/>
      </c>
    </row>
    <row r="14" spans="1:1" x14ac:dyDescent="0.2">
      <c r="A14" t="str">
        <f>IFERROR(INDEX(MeterDetails[Meter No.], MATCH(0, COUNTIF($A$1:A13, MeterDetails[Meter No.]&amp;"") + IF(MeterDetails[Meter No.]="",1,0), 0)), "")</f>
        <v/>
      </c>
    </row>
    <row r="15" spans="1:1" x14ac:dyDescent="0.2">
      <c r="A15" t="str">
        <f>IFERROR(INDEX(MeterDetails[Meter No.], MATCH(0, COUNTIF($A$1:A14, MeterDetails[Meter No.]&amp;"") + IF(MeterDetails[Meter No.]="",1,0), 0)), "")</f>
        <v/>
      </c>
    </row>
    <row r="16" spans="1:1" x14ac:dyDescent="0.2">
      <c r="A16" t="str">
        <f>IFERROR(INDEX(MeterDetails[Meter No.], MATCH(0, COUNTIF($A$1:A15, MeterDetails[Meter No.]&amp;"") + IF(MeterDetails[Meter No.]="",1,0), 0)), "")</f>
        <v/>
      </c>
    </row>
    <row r="17" spans="1:1" x14ac:dyDescent="0.2">
      <c r="A17" t="str">
        <f>IFERROR(INDEX(MeterDetails[Meter No.], MATCH(0, COUNTIF($A$1:A16, MeterDetails[Meter No.]&amp;"") + IF(MeterDetails[Meter No.]="",1,0), 0)), "")</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D26D7729DC404C8656BACE387338A9" ma:contentTypeVersion="1" ma:contentTypeDescription="Create a new document." ma:contentTypeScope="" ma:versionID="0bada1de042ab64004e1b9894a5e21a1">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C1392E5-A933-47D1-8DB5-ABAF01648F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96974B-D6EA-4B29-B2EB-F7C577651E9D}">
  <ds:schemaRefs>
    <ds:schemaRef ds:uri="http://schemas.microsoft.com/sharepoint/v3/contenttype/forms"/>
  </ds:schemaRefs>
</ds:datastoreItem>
</file>

<file path=customXml/itemProps3.xml><?xml version="1.0" encoding="utf-8"?>
<ds:datastoreItem xmlns:ds="http://schemas.openxmlformats.org/officeDocument/2006/customXml" ds:itemID="{F35B6D0C-CB2A-4ECD-BB2A-7D1EBAF9C012}">
  <ds:schemaRef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Dashboard</vt:lpstr>
      <vt:lpstr>Departments</vt:lpstr>
      <vt:lpstr>MeterDetails</vt:lpstr>
      <vt:lpstr>BillData</vt:lpstr>
      <vt:lpstr>config</vt:lpstr>
      <vt:lpstr>data_monthlyCons</vt:lpstr>
      <vt:lpstr>data_consByDept</vt:lpstr>
      <vt:lpstr>data_deptByMeter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JVL Agathe</dc:creator>
  <cp:lastModifiedBy>JVL Agathe</cp:lastModifiedBy>
  <cp:lastPrinted>2021-10-21T04:30:12Z</cp:lastPrinted>
  <dcterms:created xsi:type="dcterms:W3CDTF">2021-09-02T05:52:34Z</dcterms:created>
  <dcterms:modified xsi:type="dcterms:W3CDTF">2022-01-27T11:26:28Z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0x01010088D26D7729DC404C8656BACE387338A9</vt:lpwstr>
  </property>
</Properties>
</file>