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Bill Calculator" sheetId="1" r:id="rId1"/>
    <sheet name="Sheet 2" sheetId="2" state="hidden" r:id="rId2"/>
  </sheets>
  <definedNames>
    <definedName name="Month">'Sheet 2'!$B$2:$B$13</definedName>
    <definedName name="Tariff">'Sheet 2'!$C$2:$C$4</definedName>
    <definedName name="Year">'Sheet 2'!$A$2:$A$6</definedName>
  </definedNames>
  <calcPr fullCalcOnLoad="1"/>
</workbook>
</file>

<file path=xl/sharedStrings.xml><?xml version="1.0" encoding="utf-8"?>
<sst xmlns="http://schemas.openxmlformats.org/spreadsheetml/2006/main" count="51" uniqueCount="44">
  <si>
    <t>kWh</t>
  </si>
  <si>
    <t>Rs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</si>
  <si>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</si>
  <si>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</si>
  <si>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</si>
  <si>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</si>
  <si>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</si>
  <si>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</si>
  <si>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</si>
  <si>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</si>
  <si>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</si>
  <si>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</si>
  <si>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</si>
  <si>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</si>
  <si>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</si>
  <si>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</si>
  <si>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101 to 200</t>
  </si>
  <si>
    <t>201 to 250</t>
  </si>
  <si>
    <t>251 to 300</t>
  </si>
  <si>
    <t>Tranches</t>
  </si>
  <si>
    <t xml:space="preserve">  76 to 100</t>
  </si>
  <si>
    <t xml:space="preserve">  51 to 75</t>
  </si>
  <si>
    <t xml:space="preserve">  26 to 50</t>
  </si>
  <si>
    <t xml:space="preserve">        &gt;  300</t>
  </si>
  <si>
    <t xml:space="preserve">    0 to 25</t>
  </si>
  <si>
    <t>Tariff</t>
  </si>
  <si>
    <t>Total</t>
  </si>
  <si>
    <t>Rs per kWh</t>
  </si>
  <si>
    <t>Electricity Bill</t>
  </si>
  <si>
    <t>Meter Rental</t>
  </si>
  <si>
    <t>TV Licence Fee</t>
  </si>
  <si>
    <t>New Charges</t>
  </si>
  <si>
    <t>Consumption Charges</t>
  </si>
  <si>
    <t>VAT</t>
  </si>
  <si>
    <t>Previous  Charges</t>
  </si>
  <si>
    <t>Balance from previous charge (A)</t>
  </si>
  <si>
    <t>Current amount payable           (B)</t>
  </si>
  <si>
    <t>Total Amount Due                  (A+B)</t>
  </si>
  <si>
    <t>Units in kWh</t>
  </si>
  <si>
    <t xml:space="preserve">Current Meter Reading </t>
  </si>
  <si>
    <t xml:space="preserve">Units of Electricity Consumed  </t>
  </si>
  <si>
    <t>*CC stands for Consumption Charges</t>
  </si>
  <si>
    <t>CC* in Rs</t>
  </si>
  <si>
    <t xml:space="preserve">Next Invoice Reading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</si>
</sst>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C0000"/>
      <name val="Calibri"/>
      <family val="2"/>
    </font>
    <font>
      <b/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1"/>
      </left>
      <right/>
      <top/>
      <bottom/>
    </border>
    <border>
      <left style="thick">
        <color theme="1"/>
      </left>
      <right style="thick">
        <color theme="1"/>
      </right>
      <top/>
      <bottom/>
    </border>
    <border>
      <left style="thick">
        <color theme="1"/>
      </left>
      <right style="thick">
        <color theme="1"/>
      </right>
      <top/>
      <bottom style="thick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 style="thick"/>
      <top style="thick"/>
      <bottom style="thick"/>
    </border>
    <border>
      <left style="thick">
        <color theme="1"/>
      </left>
      <right style="thick">
        <color theme="1"/>
      </right>
      <top style="thick"/>
      <bottom/>
    </border>
    <border>
      <left/>
      <right style="thick">
        <color theme="1"/>
      </right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thick">
        <color theme="1"/>
      </right>
      <top style="thick">
        <color theme="1"/>
      </top>
      <bottom style="thick">
        <color theme="1"/>
      </bottom>
    </border>
    <border>
      <left/>
      <right/>
      <top style="thick"/>
      <bottom/>
    </border>
    <border>
      <left style="thick"/>
      <right style="thick"/>
      <top style="thick"/>
      <bottom/>
    </border>
    <border>
      <left/>
      <right style="thick"/>
      <top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2" fillId="33" borderId="9">
      <alignment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34" borderId="0" xfId="0" applyFont="1" applyFill="1" applyAlignment="1">
      <alignment horizontal="right"/>
    </xf>
    <xf numFmtId="2" fontId="36" fillId="35" borderId="0" xfId="0" applyNumberFormat="1" applyFont="1" applyFill="1" applyAlignment="1">
      <alignment horizontal="center"/>
    </xf>
    <xf numFmtId="1" fontId="39" fillId="36" borderId="11" xfId="0" applyNumberFormat="1" applyFont="1" applyFill="1" applyBorder="1" applyAlignment="1">
      <alignment horizontal="center"/>
    </xf>
    <xf numFmtId="2" fontId="40" fillId="37" borderId="11" xfId="0" applyNumberFormat="1" applyFont="1" applyFill="1" applyBorder="1" applyAlignment="1">
      <alignment horizontal="center"/>
    </xf>
    <xf numFmtId="1" fontId="39" fillId="36" borderId="11" xfId="0" applyNumberFormat="1" applyFont="1" applyFill="1" applyBorder="1" applyAlignment="1" quotePrefix="1">
      <alignment horizontal="center"/>
    </xf>
    <xf numFmtId="2" fontId="40" fillId="37" borderId="12" xfId="0" applyNumberFormat="1" applyFont="1" applyFill="1" applyBorder="1" applyAlignment="1">
      <alignment horizontal="center"/>
    </xf>
    <xf numFmtId="1" fontId="39" fillId="36" borderId="13" xfId="0" applyNumberFormat="1" applyFont="1" applyFill="1" applyBorder="1" applyAlignment="1">
      <alignment horizontal="center"/>
    </xf>
    <xf numFmtId="0" fontId="40" fillId="2" borderId="14" xfId="0" applyFont="1" applyFill="1" applyBorder="1" applyAlignment="1">
      <alignment/>
    </xf>
    <xf numFmtId="0" fontId="38" fillId="2" borderId="14" xfId="0" applyFont="1" applyFill="1" applyBorder="1" applyAlignment="1">
      <alignment horizontal="right"/>
    </xf>
    <xf numFmtId="0" fontId="41" fillId="3" borderId="0" xfId="0" applyFont="1" applyFill="1" applyAlignment="1">
      <alignment/>
    </xf>
    <xf numFmtId="0" fontId="40" fillId="34" borderId="0" xfId="0" applyFont="1" applyFill="1" applyAlignment="1">
      <alignment horizontal="right"/>
    </xf>
    <xf numFmtId="1" fontId="39" fillId="33" borderId="15" xfId="0" applyNumberFormat="1" applyFont="1" applyFill="1" applyBorder="1" applyAlignment="1">
      <alignment horizontal="center"/>
    </xf>
    <xf numFmtId="4" fontId="40" fillId="33" borderId="15" xfId="0" applyNumberFormat="1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2" fontId="41" fillId="33" borderId="15" xfId="0" applyNumberFormat="1" applyFont="1" applyFill="1" applyBorder="1" applyAlignment="1">
      <alignment/>
    </xf>
    <xf numFmtId="0" fontId="25" fillId="38" borderId="17" xfId="0" applyFont="1" applyFill="1" applyBorder="1" applyAlignment="1">
      <alignment horizontal="center"/>
    </xf>
    <xf numFmtId="1" fontId="39" fillId="36" borderId="18" xfId="0" applyNumberFormat="1" applyFont="1" applyFill="1" applyBorder="1" applyAlignment="1">
      <alignment horizontal="center"/>
    </xf>
    <xf numFmtId="2" fontId="36" fillId="35" borderId="19" xfId="0" applyNumberFormat="1" applyFont="1" applyFill="1" applyBorder="1" applyAlignment="1">
      <alignment horizontal="center"/>
    </xf>
    <xf numFmtId="0" fontId="25" fillId="38" borderId="15" xfId="0" applyFont="1" applyFill="1" applyBorder="1" applyAlignment="1">
      <alignment horizontal="center"/>
    </xf>
    <xf numFmtId="0" fontId="25" fillId="39" borderId="16" xfId="0" applyFont="1" applyFill="1" applyBorder="1" applyAlignment="1">
      <alignment horizontal="left"/>
    </xf>
    <xf numFmtId="0" fontId="25" fillId="39" borderId="20" xfId="0" applyFont="1" applyFill="1" applyBorder="1" applyAlignment="1">
      <alignment horizontal="left"/>
    </xf>
    <xf numFmtId="0" fontId="25" fillId="39" borderId="20" xfId="0" applyFont="1" applyFill="1" applyBorder="1" applyAlignment="1">
      <alignment horizontal="left"/>
    </xf>
    <xf numFmtId="0" fontId="0" fillId="40" borderId="21" xfId="0" applyFill="1" applyBorder="1" applyAlignment="1">
      <alignment/>
    </xf>
    <xf numFmtId="0" fontId="41" fillId="33" borderId="22" xfId="0" applyFont="1" applyFill="1" applyBorder="1" applyAlignment="1">
      <alignment/>
    </xf>
    <xf numFmtId="2" fontId="41" fillId="3" borderId="23" xfId="0" applyNumberFormat="1" applyFont="1" applyFill="1" applyBorder="1" applyAlignment="1">
      <alignment/>
    </xf>
    <xf numFmtId="2" fontId="41" fillId="33" borderId="24" xfId="0" applyNumberFormat="1" applyFont="1" applyFill="1" applyBorder="1" applyAlignment="1">
      <alignment/>
    </xf>
    <xf numFmtId="2" fontId="41" fillId="3" borderId="0" xfId="0" applyNumberFormat="1" applyFont="1" applyFill="1" applyAlignment="1">
      <alignment/>
    </xf>
    <xf numFmtId="0" fontId="40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37" fillId="35" borderId="0" xfId="0" applyFont="1" applyFill="1" applyAlignment="1">
      <alignment/>
    </xf>
    <xf numFmtId="0" fontId="36" fillId="35" borderId="0" xfId="0" applyFont="1" applyFill="1" applyAlignment="1">
      <alignment/>
    </xf>
    <xf numFmtId="0" fontId="3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36" fillId="35" borderId="25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5" borderId="25" xfId="0" applyFont="1" applyFill="1" applyBorder="1" applyAlignment="1">
      <alignment horizontal="center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23" xfId="0" applyFill="1" applyBorder="1" applyAlignment="1">
      <alignment/>
    </xf>
    <xf numFmtId="2" fontId="36" fillId="35" borderId="23" xfId="0" applyNumberFormat="1" applyFont="1" applyFill="1" applyBorder="1" applyAlignment="1">
      <alignment/>
    </xf>
    <xf numFmtId="2" fontId="36" fillId="35" borderId="0" xfId="0" applyNumberFormat="1" applyFont="1" applyFill="1" applyAlignment="1">
      <alignment/>
    </xf>
    <xf numFmtId="0" fontId="37" fillId="35" borderId="0" xfId="0" applyFont="1" applyFill="1" applyAlignment="1">
      <alignment/>
    </xf>
    <xf numFmtId="0" fontId="36" fillId="35" borderId="0" xfId="0" applyFont="1" applyFill="1" applyAlignment="1">
      <alignment horizontal="right"/>
    </xf>
    <xf numFmtId="0" fontId="36" fillId="35" borderId="0" xfId="0" applyFont="1" applyFill="1" applyBorder="1" applyAlignment="1">
      <alignment horizontal="right"/>
    </xf>
    <xf numFmtId="0" fontId="36" fillId="35" borderId="25" xfId="0" applyFont="1" applyFill="1" applyBorder="1" applyAlignment="1">
      <alignment horizontal="right"/>
    </xf>
    <xf numFmtId="4" fontId="36" fillId="35" borderId="0" xfId="0" applyNumberFormat="1" applyFont="1" applyFill="1" applyBorder="1" applyAlignment="1">
      <alignment horizontal="left"/>
    </xf>
    <xf numFmtId="4" fontId="36" fillId="35" borderId="25" xfId="0" applyNumberFormat="1" applyFont="1" applyFill="1" applyBorder="1" applyAlignment="1">
      <alignment horizontal="left"/>
    </xf>
    <xf numFmtId="0" fontId="36" fillId="35" borderId="23" xfId="0" applyFont="1" applyFill="1" applyBorder="1" applyAlignment="1">
      <alignment/>
    </xf>
    <xf numFmtId="0" fontId="36" fillId="35" borderId="26" xfId="0" applyFont="1" applyFill="1" applyBorder="1" applyAlignment="1">
      <alignment/>
    </xf>
    <xf numFmtId="0" fontId="36" fillId="13" borderId="0" xfId="0" applyFont="1" applyFill="1" applyBorder="1" applyAlignment="1">
      <alignment/>
    </xf>
    <xf numFmtId="0" fontId="25" fillId="38" borderId="27" xfId="0" applyFont="1" applyFill="1" applyBorder="1" applyAlignment="1">
      <alignment horizontal="left"/>
    </xf>
    <xf numFmtId="0" fontId="25" fillId="38" borderId="28" xfId="0" applyFont="1" applyFill="1" applyBorder="1" applyAlignment="1">
      <alignment horizontal="left"/>
    </xf>
    <xf numFmtId="0" fontId="25" fillId="38" borderId="27" xfId="0" applyFont="1" applyFill="1" applyBorder="1" applyAlignment="1">
      <alignment horizontal="center"/>
    </xf>
    <xf numFmtId="0" fontId="25" fillId="38" borderId="28" xfId="0" applyFont="1" applyFill="1" applyBorder="1" applyAlignment="1">
      <alignment horizontal="center"/>
    </xf>
    <xf numFmtId="4" fontId="36" fillId="35" borderId="23" xfId="0" applyNumberFormat="1" applyFont="1" applyFill="1" applyBorder="1" applyAlignment="1">
      <alignment horizontal="left"/>
    </xf>
    <xf numFmtId="0" fontId="36" fillId="35" borderId="23" xfId="0" applyFont="1" applyFill="1" applyBorder="1" applyAlignment="1">
      <alignment horizontal="left"/>
    </xf>
    <xf numFmtId="0" fontId="36" fillId="35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12</xdr:col>
      <xdr:colOff>428625</xdr:colOff>
      <xdr:row>12</xdr:row>
      <xdr:rowOff>114300</xdr:rowOff>
    </xdr:to>
    <xdr:sp>
      <xdr:nvSpPr>
        <xdr:cNvPr id="1" name="TextBox 66"/>
        <xdr:cNvSpPr txBox="1">
          <a:spLocks noChangeArrowheads="1"/>
        </xdr:cNvSpPr>
      </xdr:nvSpPr>
      <xdr:spPr>
        <a:xfrm>
          <a:off x="47625" y="257175"/>
          <a:ext cx="89154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version of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Electricity Bill Calculator allows you to determine your electricity bill for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next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month. It gives you a break down of the total amount of electricity consumed during the month in kWh per tranche. For example, each kWh of electricity consumed in the first tranche ( 0 - 25 kWh) costs Rs 3.16.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Using the Next Month Electricity Bill Calculator is very simple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the Month, Year and Tariff using the drop down menus. The tariff is indicated by the purple arrow.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Select 'Next Invoice Reading' cell and input the value as indicated in the bill (orange arrow).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Select 'Current Meter Reading' cell and input the value as indicated in the bill (light blue arrow).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Input the value for 'Balance from previous charge (A)' (black arrow).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Enter the value for 'TV Licence Fee' (green arrow).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N.B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Yellow cells are automatically updated as you follow the steps mentioned above.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Consumption charges is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component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your total electricity bill.</a:t>
          </a:r>
        </a:p>
      </xdr:txBody>
    </xdr:sp>
    <xdr:clientData/>
  </xdr:twoCellAnchor>
  <xdr:twoCellAnchor>
    <xdr:from>
      <xdr:col>2</xdr:col>
      <xdr:colOff>619125</xdr:colOff>
      <xdr:row>14</xdr:row>
      <xdr:rowOff>47625</xdr:rowOff>
    </xdr:from>
    <xdr:to>
      <xdr:col>2</xdr:col>
      <xdr:colOff>638175</xdr:colOff>
      <xdr:row>17</xdr:row>
      <xdr:rowOff>85725</xdr:rowOff>
    </xdr:to>
    <xdr:sp>
      <xdr:nvSpPr>
        <xdr:cNvPr id="2" name="Straight Connector 77"/>
        <xdr:cNvSpPr>
          <a:spLocks/>
        </xdr:cNvSpPr>
      </xdr:nvSpPr>
      <xdr:spPr>
        <a:xfrm>
          <a:off x="2200275" y="2714625"/>
          <a:ext cx="19050" cy="657225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95250</xdr:rowOff>
    </xdr:from>
    <xdr:to>
      <xdr:col>2</xdr:col>
      <xdr:colOff>638175</xdr:colOff>
      <xdr:row>17</xdr:row>
      <xdr:rowOff>95250</xdr:rowOff>
    </xdr:to>
    <xdr:sp>
      <xdr:nvSpPr>
        <xdr:cNvPr id="3" name="Straight Arrow Connector 79"/>
        <xdr:cNvSpPr>
          <a:spLocks/>
        </xdr:cNvSpPr>
      </xdr:nvSpPr>
      <xdr:spPr>
        <a:xfrm flipH="1">
          <a:off x="1638300" y="3381375"/>
          <a:ext cx="581025" cy="0"/>
        </a:xfrm>
        <a:prstGeom prst="straightConnector1">
          <a:avLst/>
        </a:prstGeom>
        <a:noFill/>
        <a:ln w="25400" cmpd="sng">
          <a:solidFill>
            <a:srgbClr val="8064A2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14</xdr:row>
      <xdr:rowOff>57150</xdr:rowOff>
    </xdr:from>
    <xdr:to>
      <xdr:col>13</xdr:col>
      <xdr:colOff>476250</xdr:colOff>
      <xdr:row>14</xdr:row>
      <xdr:rowOff>123825</xdr:rowOff>
    </xdr:to>
    <xdr:sp>
      <xdr:nvSpPr>
        <xdr:cNvPr id="4" name="Straight Connector 24"/>
        <xdr:cNvSpPr>
          <a:spLocks/>
        </xdr:cNvSpPr>
      </xdr:nvSpPr>
      <xdr:spPr>
        <a:xfrm>
          <a:off x="2200275" y="2724150"/>
          <a:ext cx="7448550" cy="66675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638175</xdr:colOff>
      <xdr:row>19</xdr:row>
      <xdr:rowOff>95250</xdr:rowOff>
    </xdr:from>
    <xdr:to>
      <xdr:col>20</xdr:col>
      <xdr:colOff>85725</xdr:colOff>
      <xdr:row>49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3790950"/>
          <a:ext cx="5038725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27</xdr:row>
      <xdr:rowOff>142875</xdr:rowOff>
    </xdr:from>
    <xdr:to>
      <xdr:col>13</xdr:col>
      <xdr:colOff>400050</xdr:colOff>
      <xdr:row>27</xdr:row>
      <xdr:rowOff>142875</xdr:rowOff>
    </xdr:to>
    <xdr:sp>
      <xdr:nvSpPr>
        <xdr:cNvPr id="6" name="Straight Connector 27"/>
        <xdr:cNvSpPr>
          <a:spLocks/>
        </xdr:cNvSpPr>
      </xdr:nvSpPr>
      <xdr:spPr>
        <a:xfrm>
          <a:off x="9248775" y="5438775"/>
          <a:ext cx="323850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381000</xdr:colOff>
      <xdr:row>34</xdr:row>
      <xdr:rowOff>76200</xdr:rowOff>
    </xdr:from>
    <xdr:to>
      <xdr:col>17</xdr:col>
      <xdr:colOff>95250</xdr:colOff>
      <xdr:row>34</xdr:row>
      <xdr:rowOff>76200</xdr:rowOff>
    </xdr:to>
    <xdr:sp>
      <xdr:nvSpPr>
        <xdr:cNvPr id="7" name="Straight Connector 30"/>
        <xdr:cNvSpPr>
          <a:spLocks/>
        </xdr:cNvSpPr>
      </xdr:nvSpPr>
      <xdr:spPr>
        <a:xfrm>
          <a:off x="11382375" y="6800850"/>
          <a:ext cx="323850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371475</xdr:colOff>
      <xdr:row>37</xdr:row>
      <xdr:rowOff>95250</xdr:rowOff>
    </xdr:from>
    <xdr:to>
      <xdr:col>17</xdr:col>
      <xdr:colOff>85725</xdr:colOff>
      <xdr:row>37</xdr:row>
      <xdr:rowOff>95250</xdr:rowOff>
    </xdr:to>
    <xdr:sp>
      <xdr:nvSpPr>
        <xdr:cNvPr id="8" name="Straight Connector 31"/>
        <xdr:cNvSpPr>
          <a:spLocks/>
        </xdr:cNvSpPr>
      </xdr:nvSpPr>
      <xdr:spPr>
        <a:xfrm>
          <a:off x="11372850" y="7391400"/>
          <a:ext cx="323850" cy="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85725</xdr:rowOff>
    </xdr:from>
    <xdr:to>
      <xdr:col>18</xdr:col>
      <xdr:colOff>323850</xdr:colOff>
      <xdr:row>29</xdr:row>
      <xdr:rowOff>95250</xdr:rowOff>
    </xdr:to>
    <xdr:sp>
      <xdr:nvSpPr>
        <xdr:cNvPr id="9" name="Straight Connector 35"/>
        <xdr:cNvSpPr>
          <a:spLocks/>
        </xdr:cNvSpPr>
      </xdr:nvSpPr>
      <xdr:spPr>
        <a:xfrm>
          <a:off x="11944350" y="5791200"/>
          <a:ext cx="60007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409575</xdr:colOff>
      <xdr:row>16</xdr:row>
      <xdr:rowOff>114300</xdr:rowOff>
    </xdr:from>
    <xdr:to>
      <xdr:col>13</xdr:col>
      <xdr:colOff>238125</xdr:colOff>
      <xdr:row>28</xdr:row>
      <xdr:rowOff>76200</xdr:rowOff>
    </xdr:to>
    <xdr:sp>
      <xdr:nvSpPr>
        <xdr:cNvPr id="10" name="Elbow Connector 49"/>
        <xdr:cNvSpPr>
          <a:spLocks/>
        </xdr:cNvSpPr>
      </xdr:nvSpPr>
      <xdr:spPr>
        <a:xfrm rot="10800000">
          <a:off x="5724525" y="3190875"/>
          <a:ext cx="3686175" cy="2381250"/>
        </a:xfrm>
        <a:prstGeom prst="bentConnector3">
          <a:avLst>
            <a:gd name="adj" fmla="val 32796"/>
          </a:avLst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247650</xdr:colOff>
      <xdr:row>27</xdr:row>
      <xdr:rowOff>171450</xdr:rowOff>
    </xdr:from>
    <xdr:to>
      <xdr:col>13</xdr:col>
      <xdr:colOff>247650</xdr:colOff>
      <xdr:row>28</xdr:row>
      <xdr:rowOff>76200</xdr:rowOff>
    </xdr:to>
    <xdr:sp>
      <xdr:nvSpPr>
        <xdr:cNvPr id="11" name="Straight Connector 51"/>
        <xdr:cNvSpPr>
          <a:spLocks/>
        </xdr:cNvSpPr>
      </xdr:nvSpPr>
      <xdr:spPr>
        <a:xfrm flipV="1">
          <a:off x="9420225" y="5467350"/>
          <a:ext cx="0" cy="104775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542925</xdr:colOff>
      <xdr:row>20</xdr:row>
      <xdr:rowOff>0</xdr:rowOff>
    </xdr:from>
    <xdr:to>
      <xdr:col>22</xdr:col>
      <xdr:colOff>180975</xdr:colOff>
      <xdr:row>26</xdr:row>
      <xdr:rowOff>142875</xdr:rowOff>
    </xdr:to>
    <xdr:sp>
      <xdr:nvSpPr>
        <xdr:cNvPr id="12" name="Elbow Connector 53"/>
        <xdr:cNvSpPr>
          <a:spLocks/>
        </xdr:cNvSpPr>
      </xdr:nvSpPr>
      <xdr:spPr>
        <a:xfrm rot="5400000" flipH="1" flipV="1">
          <a:off x="13982700" y="3895725"/>
          <a:ext cx="857250" cy="13525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590550</xdr:colOff>
      <xdr:row>15</xdr:row>
      <xdr:rowOff>161925</xdr:rowOff>
    </xdr:from>
    <xdr:to>
      <xdr:col>17</xdr:col>
      <xdr:colOff>590550</xdr:colOff>
      <xdr:row>27</xdr:row>
      <xdr:rowOff>171450</xdr:rowOff>
    </xdr:to>
    <xdr:sp>
      <xdr:nvSpPr>
        <xdr:cNvPr id="13" name="Straight Connector 55"/>
        <xdr:cNvSpPr>
          <a:spLocks/>
        </xdr:cNvSpPr>
      </xdr:nvSpPr>
      <xdr:spPr>
        <a:xfrm flipV="1">
          <a:off x="12201525" y="3028950"/>
          <a:ext cx="0" cy="243840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438150</xdr:colOff>
      <xdr:row>15</xdr:row>
      <xdr:rowOff>123825</xdr:rowOff>
    </xdr:from>
    <xdr:to>
      <xdr:col>17</xdr:col>
      <xdr:colOff>581025</xdr:colOff>
      <xdr:row>15</xdr:row>
      <xdr:rowOff>161925</xdr:rowOff>
    </xdr:to>
    <xdr:sp>
      <xdr:nvSpPr>
        <xdr:cNvPr id="14" name="Straight Arrow Connector 58"/>
        <xdr:cNvSpPr>
          <a:spLocks/>
        </xdr:cNvSpPr>
      </xdr:nvSpPr>
      <xdr:spPr>
        <a:xfrm flipH="1" flipV="1">
          <a:off x="5753100" y="2990850"/>
          <a:ext cx="6438900" cy="38100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21</xdr:row>
      <xdr:rowOff>104775</xdr:rowOff>
    </xdr:from>
    <xdr:to>
      <xdr:col>16</xdr:col>
      <xdr:colOff>542925</xdr:colOff>
      <xdr:row>33</xdr:row>
      <xdr:rowOff>66675</xdr:rowOff>
    </xdr:to>
    <xdr:sp>
      <xdr:nvSpPr>
        <xdr:cNvPr id="15" name="Elbow Connector 64"/>
        <xdr:cNvSpPr>
          <a:spLocks/>
        </xdr:cNvSpPr>
      </xdr:nvSpPr>
      <xdr:spPr>
        <a:xfrm rot="10800000">
          <a:off x="7277100" y="4210050"/>
          <a:ext cx="4267200" cy="2390775"/>
        </a:xfrm>
        <a:prstGeom prst="bentConnector3">
          <a:avLst>
            <a:gd name="adj" fmla="val 84750"/>
          </a:avLst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552450</xdr:colOff>
      <xdr:row>33</xdr:row>
      <xdr:rowOff>66675</xdr:rowOff>
    </xdr:from>
    <xdr:to>
      <xdr:col>16</xdr:col>
      <xdr:colOff>552450</xdr:colOff>
      <xdr:row>33</xdr:row>
      <xdr:rowOff>142875</xdr:rowOff>
    </xdr:to>
    <xdr:sp>
      <xdr:nvSpPr>
        <xdr:cNvPr id="16" name="Straight Connector 81"/>
        <xdr:cNvSpPr>
          <a:spLocks/>
        </xdr:cNvSpPr>
      </xdr:nvSpPr>
      <xdr:spPr>
        <a:xfrm>
          <a:off x="11553825" y="6600825"/>
          <a:ext cx="0" cy="76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123825</xdr:rowOff>
    </xdr:from>
    <xdr:to>
      <xdr:col>16</xdr:col>
      <xdr:colOff>552450</xdr:colOff>
      <xdr:row>37</xdr:row>
      <xdr:rowOff>171450</xdr:rowOff>
    </xdr:to>
    <xdr:sp>
      <xdr:nvSpPr>
        <xdr:cNvPr id="17" name="Elbow Connector 84"/>
        <xdr:cNvSpPr>
          <a:spLocks/>
        </xdr:cNvSpPr>
      </xdr:nvSpPr>
      <xdr:spPr>
        <a:xfrm rot="10800000">
          <a:off x="7305675" y="5229225"/>
          <a:ext cx="4248150" cy="2238375"/>
        </a:xfrm>
        <a:prstGeom prst="bentConnector3">
          <a:avLst>
            <a:gd name="adj" fmla="val 92069"/>
          </a:avLst>
        </a:prstGeom>
        <a:noFill/>
        <a:ln w="25400" cmpd="sng">
          <a:solidFill>
            <a:srgbClr val="9BBB59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542925</xdr:colOff>
      <xdr:row>37</xdr:row>
      <xdr:rowOff>104775</xdr:rowOff>
    </xdr:from>
    <xdr:to>
      <xdr:col>16</xdr:col>
      <xdr:colOff>542925</xdr:colOff>
      <xdr:row>37</xdr:row>
      <xdr:rowOff>180975</xdr:rowOff>
    </xdr:to>
    <xdr:sp>
      <xdr:nvSpPr>
        <xdr:cNvPr id="18" name="Straight Connector 91"/>
        <xdr:cNvSpPr>
          <a:spLocks/>
        </xdr:cNvSpPr>
      </xdr:nvSpPr>
      <xdr:spPr>
        <a:xfrm flipV="1">
          <a:off x="11544300" y="7400925"/>
          <a:ext cx="0" cy="762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447675</xdr:colOff>
      <xdr:row>14</xdr:row>
      <xdr:rowOff>123825</xdr:rowOff>
    </xdr:from>
    <xdr:to>
      <xdr:col>13</xdr:col>
      <xdr:colOff>476250</xdr:colOff>
      <xdr:row>23</xdr:row>
      <xdr:rowOff>0</xdr:rowOff>
    </xdr:to>
    <xdr:sp>
      <xdr:nvSpPr>
        <xdr:cNvPr id="19" name="Straight Connector 95"/>
        <xdr:cNvSpPr>
          <a:spLocks/>
        </xdr:cNvSpPr>
      </xdr:nvSpPr>
      <xdr:spPr>
        <a:xfrm flipH="1">
          <a:off x="9620250" y="2790825"/>
          <a:ext cx="28575" cy="1714500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438150</xdr:colOff>
      <xdr:row>23</xdr:row>
      <xdr:rowOff>0</xdr:rowOff>
    </xdr:from>
    <xdr:to>
      <xdr:col>14</xdr:col>
      <xdr:colOff>323850</xdr:colOff>
      <xdr:row>23</xdr:row>
      <xdr:rowOff>9525</xdr:rowOff>
    </xdr:to>
    <xdr:sp>
      <xdr:nvSpPr>
        <xdr:cNvPr id="20" name="Straight Connector 105"/>
        <xdr:cNvSpPr>
          <a:spLocks/>
        </xdr:cNvSpPr>
      </xdr:nvSpPr>
      <xdr:spPr>
        <a:xfrm>
          <a:off x="9610725" y="4505325"/>
          <a:ext cx="495300" cy="9525"/>
        </a:xfrm>
        <a:prstGeom prst="line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40"/>
  <sheetViews>
    <sheetView tabSelected="1" zoomScalePageLayoutView="0" workbookViewId="0" topLeftCell="A17">
      <selection activeCell="G34" sqref="G34"/>
    </sheetView>
  </sheetViews>
  <sheetFormatPr defaultColWidth="9.140625" defaultRowHeight="15"/>
  <cols>
    <col min="1" max="1" width="12.00390625" style="0" customWidth="1"/>
    <col min="2" max="2" width="11.7109375" style="0" customWidth="1"/>
    <col min="3" max="3" width="12.421875" style="0" customWidth="1"/>
    <col min="4" max="4" width="11.00390625" style="0" customWidth="1"/>
    <col min="5" max="5" width="9.7109375" style="0" customWidth="1"/>
    <col min="6" max="6" width="11.28125" style="0" customWidth="1"/>
    <col min="7" max="7" width="11.57421875" style="0" customWidth="1"/>
    <col min="8" max="8" width="8.8515625" style="0" customWidth="1"/>
    <col min="9" max="9" width="10.140625" style="0" customWidth="1"/>
    <col min="10" max="10" width="9.8515625" style="0" customWidth="1"/>
    <col min="12" max="12" width="10.28125" style="0" customWidth="1"/>
    <col min="13" max="13" width="9.57421875" style="0" customWidth="1"/>
  </cols>
  <sheetData>
    <row r="1" spans="1:21" ht="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31"/>
      <c r="S7" s="31"/>
      <c r="T7" s="31"/>
      <c r="U7" s="31"/>
    </row>
    <row r="8" spans="1:21" ht="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31"/>
      <c r="S8" s="31"/>
      <c r="T8" s="31"/>
      <c r="U8" s="31"/>
    </row>
    <row r="9" spans="1:21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31"/>
      <c r="S9" s="31"/>
      <c r="T9" s="31"/>
      <c r="U9" s="31"/>
    </row>
    <row r="10" spans="1:21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31"/>
      <c r="S10" s="31"/>
      <c r="T10" s="31"/>
      <c r="U10" s="31"/>
    </row>
    <row r="11" spans="1:21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31"/>
      <c r="S11" s="31"/>
      <c r="T11" s="31"/>
      <c r="U11" s="31"/>
    </row>
    <row r="12" spans="1:21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1"/>
      <c r="S12" s="31"/>
      <c r="T12" s="31"/>
      <c r="U12" s="31"/>
    </row>
    <row r="13" spans="1:21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31"/>
      <c r="S13" s="31"/>
      <c r="T13" s="31"/>
      <c r="U13" s="31"/>
    </row>
    <row r="14" spans="1:21" ht="1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</row>
    <row r="15" spans="1:21" ht="15.75" thickBo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6.5" thickBot="1" thickTop="1">
      <c r="A16" s="2" t="s">
        <v>2</v>
      </c>
      <c r="B16" s="10"/>
      <c r="C16" s="30"/>
      <c r="D16" s="49" t="s">
        <v>43</v>
      </c>
      <c r="E16" s="49"/>
      <c r="F16" s="49"/>
      <c r="G16" s="11"/>
      <c r="H16" s="33" t="s"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1" ht="16.5" thickBot="1" thickTop="1">
      <c r="A17" s="2" t="s">
        <v>15</v>
      </c>
      <c r="B17" s="9">
        <v>2014</v>
      </c>
      <c r="C17" s="31"/>
      <c r="D17" s="49" t="s">
        <v>39</v>
      </c>
      <c r="E17" s="49"/>
      <c r="F17" s="49"/>
      <c r="G17" s="11"/>
      <c r="H17" s="33" t="s">
        <v>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6.5" thickBot="1" thickTop="1">
      <c r="A18" s="12" t="s">
        <v>25</v>
      </c>
      <c r="B18" s="9"/>
      <c r="C18" s="31"/>
      <c r="D18" s="50" t="s">
        <v>40</v>
      </c>
      <c r="E18" s="50"/>
      <c r="F18" s="51"/>
      <c r="G18" s="26">
        <f>G16-G17</f>
        <v>0</v>
      </c>
      <c r="H18" s="34" t="s">
        <v>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1" ht="15.75" thickTop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15.75" thickBot="1">
      <c r="A20" s="31"/>
      <c r="B20" s="31"/>
      <c r="C20" s="31"/>
      <c r="D20" s="35"/>
      <c r="E20" s="35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ht="16.5" thickBot="1" thickTop="1">
      <c r="A21" s="21" t="s">
        <v>19</v>
      </c>
      <c r="B21" s="21" t="s">
        <v>27</v>
      </c>
      <c r="C21" s="21" t="s">
        <v>38</v>
      </c>
      <c r="D21" s="21" t="s">
        <v>42</v>
      </c>
      <c r="E21" s="36"/>
      <c r="F21" s="37"/>
      <c r="G21" s="57" t="s">
        <v>34</v>
      </c>
      <c r="H21" s="58"/>
      <c r="I21" s="58"/>
      <c r="J21" s="18" t="s">
        <v>1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21" ht="15.75" thickTop="1">
      <c r="A22" s="22" t="s">
        <v>24</v>
      </c>
      <c r="B22" s="20">
        <v>3.16</v>
      </c>
      <c r="C22" s="19">
        <f>IF(D22=(3.16*25),25,G18)</f>
        <v>0</v>
      </c>
      <c r="D22" s="5">
        <f>IF(G18&lt;25,G18*3.16,25*3.16)</f>
        <v>0</v>
      </c>
      <c r="E22" s="38"/>
      <c r="F22" s="39"/>
      <c r="G22" s="61" t="s">
        <v>35</v>
      </c>
      <c r="H22" s="61"/>
      <c r="I22" s="61"/>
      <c r="J22" s="27">
        <v>0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1:21" ht="15.75" thickBot="1">
      <c r="A23" s="23" t="s">
        <v>22</v>
      </c>
      <c r="B23" s="3">
        <v>4.38</v>
      </c>
      <c r="C23" s="4">
        <f>IF(D23=(4.38*25),25,(G18-C22))</f>
        <v>0</v>
      </c>
      <c r="D23" s="7">
        <f>IF(D22&lt;(25*3.16),0,IF(AND(D22=(25*3.16),G18&gt;50),(25*4.38),((G18-25)*4.38)))</f>
        <v>0</v>
      </c>
      <c r="E23" s="40"/>
      <c r="F23" s="39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pans="1:21" ht="16.5" thickBot="1" thickTop="1">
      <c r="A24" s="23" t="s">
        <v>21</v>
      </c>
      <c r="B24" s="3">
        <v>4.74</v>
      </c>
      <c r="C24" s="4">
        <f>IF(D24=(4.74*25),25,(G18-SUM(C22:C23)))</f>
        <v>0</v>
      </c>
      <c r="D24" s="7">
        <f>IF(D23&lt;(25*4.38),0,IF(AND(D23=(25*4.38),G18&gt;75),(25*4.74),((G18-50)*4.74)))</f>
        <v>0</v>
      </c>
      <c r="E24" s="40"/>
      <c r="F24" s="41"/>
      <c r="G24" s="57" t="s">
        <v>31</v>
      </c>
      <c r="H24" s="58"/>
      <c r="I24" s="58"/>
      <c r="J24" s="18" t="s">
        <v>1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1:21" ht="15.75" thickTop="1">
      <c r="A25" s="23" t="s">
        <v>20</v>
      </c>
      <c r="B25" s="3">
        <v>5.45</v>
      </c>
      <c r="C25" s="6">
        <f>IF(D25=(5.45*25),25,(G18-SUM(C22:C24)))</f>
        <v>0</v>
      </c>
      <c r="D25" s="5">
        <f>IF(D24&lt;(25*4.74),0,IF(AND(D24=(25*4.74),G18&gt;100),(25*5.45),(G18-75)*5.45))</f>
        <v>0</v>
      </c>
      <c r="E25" s="42"/>
      <c r="F25" s="43"/>
      <c r="G25" s="62" t="s">
        <v>32</v>
      </c>
      <c r="H25" s="62"/>
      <c r="I25" s="62"/>
      <c r="J25" s="46">
        <f>D30</f>
        <v>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spans="1:21" ht="15">
      <c r="A26" s="23" t="s">
        <v>16</v>
      </c>
      <c r="B26" s="3">
        <v>6.15</v>
      </c>
      <c r="C26" s="4">
        <f>IF(D26=(6.15*100),100,(G18-SUM(C22:C25)))</f>
        <v>0</v>
      </c>
      <c r="D26" s="5">
        <f>IF(D25&lt;(25*5.45),0,IF(AND(D25=(25*5.45),G18&gt;200),(100*6.15),(G18-100)*6.15))</f>
        <v>0</v>
      </c>
      <c r="E26" s="42"/>
      <c r="F26" s="31"/>
      <c r="G26" s="63" t="s">
        <v>29</v>
      </c>
      <c r="H26" s="63"/>
      <c r="I26" s="63"/>
      <c r="J26" s="47">
        <v>10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5">
      <c r="A27" s="23" t="s">
        <v>17</v>
      </c>
      <c r="B27" s="3">
        <v>7.02</v>
      </c>
      <c r="C27" s="4">
        <f>IF(D27=(7.02*50),50,(G18-SUM(C22:C26)))</f>
        <v>0</v>
      </c>
      <c r="D27" s="5">
        <f>IF(D26&lt;(100*6.15),0,IF(AND(D26=(100*6.15),G18&gt;250),(50*7.02),(G18-200)*7.02))</f>
        <v>0</v>
      </c>
      <c r="E27" s="42"/>
      <c r="F27" s="31"/>
      <c r="G27" s="63" t="s">
        <v>30</v>
      </c>
      <c r="H27" s="63"/>
      <c r="I27" s="63"/>
      <c r="J27" s="29">
        <v>150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1" ht="15.75" thickBot="1">
      <c r="A28" s="24" t="s">
        <v>18</v>
      </c>
      <c r="B28" s="3">
        <v>7.9</v>
      </c>
      <c r="C28" s="4">
        <f>IF(D28=(7.9*50),50,(G18-SUM(C22:C27)))</f>
        <v>0</v>
      </c>
      <c r="D28" s="7">
        <f>IF(D27&lt;(50*7.02),0,IF(AND(D27=(50*7.02),G18&gt;300),(50*7.9),(G18-250)*7.9))</f>
        <v>0</v>
      </c>
      <c r="E28" s="40"/>
      <c r="F28" s="31"/>
      <c r="G28" s="63" t="s">
        <v>33</v>
      </c>
      <c r="H28" s="63"/>
      <c r="I28" s="63"/>
      <c r="J28" s="47">
        <v>0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6.5" thickBot="1" thickTop="1">
      <c r="A29" s="24" t="s">
        <v>23</v>
      </c>
      <c r="B29" s="3">
        <v>8.77</v>
      </c>
      <c r="C29" s="8">
        <f>IF(D28=(7.9*50),(G18-SUM(C22:C28)),0)</f>
        <v>0</v>
      </c>
      <c r="D29" s="5">
        <f>IF(D28&lt;(50*7.9),0,((G18-300)*8.77))</f>
        <v>0</v>
      </c>
      <c r="E29" s="44"/>
      <c r="F29" s="31"/>
      <c r="G29" s="52" t="s">
        <v>36</v>
      </c>
      <c r="H29" s="52"/>
      <c r="I29" s="53"/>
      <c r="J29" s="28">
        <f>SUM(J25:J28)</f>
        <v>160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ht="16.5" thickBot="1" thickTop="1">
      <c r="A30" s="25"/>
      <c r="B30" s="16"/>
      <c r="C30" s="13">
        <f>SUM(C22:C29)</f>
        <v>0</v>
      </c>
      <c r="D30" s="14">
        <f>IF(AND(B18=140,G18&lt;87),369,IF(AND(B18=120,G18&lt;49),184,IF(AND(B18=110,G18&lt;14),44,ROUNDUP(SUM(D22:D29),0))))</f>
        <v>0</v>
      </c>
      <c r="E30" s="15" t="s">
        <v>26</v>
      </c>
      <c r="F30" s="36"/>
      <c r="G30" s="31"/>
      <c r="H30" s="31"/>
      <c r="I30" s="31"/>
      <c r="J30" s="45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spans="1:21" ht="16.5" thickBot="1" thickTop="1">
      <c r="A31" s="31"/>
      <c r="B31" s="45"/>
      <c r="C31" s="31"/>
      <c r="D31" s="31"/>
      <c r="E31" s="45"/>
      <c r="F31" s="31"/>
      <c r="G31" s="59" t="s">
        <v>28</v>
      </c>
      <c r="H31" s="60"/>
      <c r="I31" s="60"/>
      <c r="J31" s="18" t="s">
        <v>1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1" ht="16.5" thickBot="1" thickTop="1">
      <c r="A32" s="56" t="s">
        <v>41</v>
      </c>
      <c r="B32" s="56"/>
      <c r="C32" s="56"/>
      <c r="D32" s="31"/>
      <c r="E32" s="31"/>
      <c r="F32" s="31"/>
      <c r="G32" s="54" t="s">
        <v>37</v>
      </c>
      <c r="H32" s="54"/>
      <c r="I32" s="55"/>
      <c r="J32" s="17">
        <f>SUM(J22+J29)</f>
        <v>160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5.75" thickTop="1">
      <c r="A33" s="31"/>
      <c r="B33" s="31"/>
      <c r="C33" s="31"/>
      <c r="D33" s="3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">
      <c r="A34" s="31"/>
      <c r="B34" s="31"/>
      <c r="C34" s="31"/>
      <c r="D34" s="39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  <row r="37" spans="1:21" ht="15">
      <c r="A37" s="31"/>
      <c r="B37" s="3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spans="1:2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</row>
  </sheetData>
  <sheetProtection/>
  <mergeCells count="14">
    <mergeCell ref="G25:I25"/>
    <mergeCell ref="G26:I26"/>
    <mergeCell ref="G27:I27"/>
    <mergeCell ref="G28:I28"/>
    <mergeCell ref="D16:F16"/>
    <mergeCell ref="D17:F17"/>
    <mergeCell ref="D18:F18"/>
    <mergeCell ref="G29:I29"/>
    <mergeCell ref="G32:I32"/>
    <mergeCell ref="A32:C32"/>
    <mergeCell ref="G21:I21"/>
    <mergeCell ref="G24:I24"/>
    <mergeCell ref="G31:I31"/>
    <mergeCell ref="G22:I22"/>
  </mergeCells>
  <dataValidations count="3">
    <dataValidation type="list" allowBlank="1" showInputMessage="1" showErrorMessage="1" prompt="Select a Month" error="Invalid Entry" sqref="B16">
      <formula1>Month</formula1>
    </dataValidation>
    <dataValidation type="list" allowBlank="1" showInputMessage="1" showErrorMessage="1" prompt="Select a Year" error="Invalid Entry" sqref="B17">
      <formula1>Year</formula1>
    </dataValidation>
    <dataValidation type="list" allowBlank="1" showInputMessage="1" showErrorMessage="1" prompt="Select your Tariff" error="Invalid Entry" sqref="B18">
      <formula1>Tariff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3" ht="15">
      <c r="A1" t="s">
        <v>15</v>
      </c>
      <c r="B1" t="s">
        <v>2</v>
      </c>
      <c r="C1" t="s">
        <v>25</v>
      </c>
    </row>
    <row r="2" spans="1:3" ht="15">
      <c r="A2" s="1">
        <v>2012</v>
      </c>
      <c r="B2" s="1" t="s">
        <v>3</v>
      </c>
      <c r="C2">
        <v>110</v>
      </c>
    </row>
    <row r="3" spans="1:3" ht="15">
      <c r="A3" s="1">
        <v>2013</v>
      </c>
      <c r="B3" s="1" t="s">
        <v>4</v>
      </c>
      <c r="C3">
        <v>120</v>
      </c>
    </row>
    <row r="4" spans="1:3" ht="15">
      <c r="A4" s="1">
        <v>2014</v>
      </c>
      <c r="B4" s="1" t="s">
        <v>5</v>
      </c>
      <c r="C4">
        <v>140</v>
      </c>
    </row>
    <row r="5" spans="1:2" ht="15">
      <c r="A5" s="1">
        <v>2015</v>
      </c>
      <c r="B5" s="1" t="s">
        <v>6</v>
      </c>
    </row>
    <row r="6" spans="1:2" ht="15">
      <c r="A6" s="1">
        <v>2016</v>
      </c>
      <c r="B6" s="1" t="s">
        <v>7</v>
      </c>
    </row>
    <row r="7" ht="15">
      <c r="B7" s="1" t="s">
        <v>8</v>
      </c>
    </row>
    <row r="8" ht="15">
      <c r="B8" s="1" t="s">
        <v>9</v>
      </c>
    </row>
    <row r="9" ht="15">
      <c r="B9" s="1" t="s">
        <v>10</v>
      </c>
    </row>
    <row r="10" ht="15">
      <c r="B10" s="1" t="s">
        <v>11</v>
      </c>
    </row>
    <row r="11" ht="15">
      <c r="B11" s="1" t="s">
        <v>12</v>
      </c>
    </row>
    <row r="12" ht="15">
      <c r="B12" s="1" t="s">
        <v>13</v>
      </c>
    </row>
    <row r="13" ht="15">
      <c r="B13" s="1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Samad</dc:creator>
  <cp:keywords/>
  <dc:description/>
  <cp:lastModifiedBy>Caderbaccus, Nicole</cp:lastModifiedBy>
  <dcterms:created xsi:type="dcterms:W3CDTF">2014-02-03T06:15:17Z</dcterms:created>
  <dcterms:modified xsi:type="dcterms:W3CDTF">2021-06-11T07:01:54Z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6200.00000000000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